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helen\My Drive\TGSF google drive\Forms\Grants to Schools\"/>
    </mc:Choice>
  </mc:AlternateContent>
  <xr:revisionPtr revIDLastSave="0" documentId="13_ncr:1_{900C2B5D-B28D-4FBD-9FFD-A487BD10D786}" xr6:coauthVersionLast="47" xr6:coauthVersionMax="47" xr10:uidLastSave="{00000000-0000-0000-0000-000000000000}"/>
  <bookViews>
    <workbookView xWindow="38280" yWindow="-120" windowWidth="38640" windowHeight="21120" xr2:uid="{00000000-000D-0000-FFFF-FFFF00000000}"/>
  </bookViews>
  <sheets>
    <sheet name="Instructions" sheetId="10" r:id="rId1"/>
    <sheet name="Application Form" sheetId="1" r:id="rId2"/>
    <sheet name="Pendarren ONLY" sheetId="9" r:id="rId3"/>
    <sheet name="By TGSF Ref" sheetId="8" state="hidden" r:id="rId4"/>
    <sheet name="Advice to Schools" sheetId="2" r:id="rId5"/>
    <sheet name="By Name" sheetId="6" state="hidden" r:id="rId6"/>
    <sheet name="data" sheetId="5" state="hidden" r:id="rId7"/>
    <sheet name="By URN" sheetId="7" state="hidden" r:id="rId8"/>
  </sheets>
  <definedNames>
    <definedName name="all_LBH_URN" localSheetId="5">'By Name'!$C$2:$M$108</definedName>
    <definedName name="all_LBH_URN" localSheetId="3">'By TGSF Ref'!$B$1:$L$109</definedName>
    <definedName name="all_LBH_URN" localSheetId="7">'By URN'!$A$2:$L$107</definedName>
    <definedName name="Alpha_Schools" localSheetId="3">'Application Form'!#REF!</definedName>
    <definedName name="Convert_Refs">'By Name'!$A$3:$V$108</definedName>
    <definedName name="Name2URN" localSheetId="3">'By TGSF Ref'!$B$2:$L$109</definedName>
    <definedName name="Name2URN">'By Name'!$C$3:$M$108</definedName>
    <definedName name="_xlnm.Print_Area" localSheetId="1">'Application Form'!$B$1:$R$107</definedName>
    <definedName name="_xlnm.Print_Area" localSheetId="2">'Pendarren ONLY'!$B$1:$R$107</definedName>
    <definedName name="Schools">data!$A$2:$J$103</definedName>
    <definedName name="Schs">'By TGSF Ref'!$A$2:$M$109</definedName>
    <definedName name="Schs_By_TRef">'By TGSF Ref'!$A$1:$Y$109</definedName>
    <definedName name="URN2Name">'By URN'!$A$3:$O$107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 i="1" l="1"/>
  <c r="R95" i="9"/>
  <c r="T58" i="9"/>
  <c r="AG56" i="9"/>
  <c r="T56" i="9"/>
  <c r="R95" i="1" l="1"/>
  <c r="T56" i="1"/>
  <c r="T58" i="1"/>
  <c r="O38" i="8" l="1"/>
  <c r="P82" i="1" l="1"/>
  <c r="P83" i="1"/>
  <c r="P84" i="1"/>
  <c r="P85" i="1"/>
  <c r="P86" i="1"/>
  <c r="P87" i="1"/>
  <c r="P88" i="1"/>
  <c r="P89" i="1"/>
  <c r="P90" i="1"/>
  <c r="P91" i="1"/>
  <c r="P92" i="1"/>
  <c r="P93" i="1"/>
  <c r="P94" i="1"/>
  <c r="P93" i="9"/>
  <c r="P81" i="1"/>
  <c r="P80" i="1"/>
  <c r="K48" i="1" l="1"/>
  <c r="K48" i="9"/>
  <c r="R3" i="9" l="1"/>
  <c r="V1" i="9" l="1"/>
  <c r="K1" i="9"/>
  <c r="K1" i="1"/>
  <c r="AA32" i="1" l="1"/>
  <c r="AA31" i="1"/>
  <c r="AA29" i="1"/>
  <c r="AA30" i="1"/>
  <c r="AA33" i="1" l="1"/>
  <c r="AA28" i="1" s="1"/>
  <c r="AG101" i="9"/>
  <c r="T101" i="9"/>
  <c r="AG98" i="9"/>
  <c r="T98" i="9"/>
  <c r="P94" i="9"/>
  <c r="P92" i="9"/>
  <c r="P91" i="9"/>
  <c r="P90" i="9"/>
  <c r="P89" i="9"/>
  <c r="P88" i="9"/>
  <c r="P87" i="9"/>
  <c r="P86" i="9"/>
  <c r="P85" i="9"/>
  <c r="P84" i="9"/>
  <c r="P83" i="9"/>
  <c r="P82" i="9"/>
  <c r="P81" i="9"/>
  <c r="P80" i="9"/>
  <c r="AG61" i="9"/>
  <c r="T61" i="9"/>
  <c r="T45" i="9"/>
  <c r="AG38" i="9"/>
  <c r="T38" i="9"/>
  <c r="AI37" i="9"/>
  <c r="AG37" i="9"/>
  <c r="T37" i="9"/>
  <c r="AI36" i="9"/>
  <c r="AG36" i="9"/>
  <c r="T36" i="9"/>
  <c r="AI34" i="9"/>
  <c r="AI33" i="9"/>
  <c r="AE33" i="9"/>
  <c r="AI32" i="9"/>
  <c r="AG32" i="9"/>
  <c r="AF32" i="9"/>
  <c r="AE32" i="9"/>
  <c r="T32" i="9"/>
  <c r="AI31" i="9"/>
  <c r="AI30" i="9"/>
  <c r="AI29" i="9"/>
  <c r="AE29" i="9"/>
  <c r="AI28" i="9"/>
  <c r="AG28" i="9"/>
  <c r="T28" i="9"/>
  <c r="AI27" i="9"/>
  <c r="AI26" i="9"/>
  <c r="AI25" i="9"/>
  <c r="AI24" i="9"/>
  <c r="AI23" i="9"/>
  <c r="AI22" i="9"/>
  <c r="AI21" i="9"/>
  <c r="V20" i="9"/>
  <c r="AA19" i="9"/>
  <c r="Z19" i="9"/>
  <c r="Y19" i="9"/>
  <c r="X19" i="9"/>
  <c r="W19" i="9"/>
  <c r="V19" i="9"/>
  <c r="AG18" i="9"/>
  <c r="T18" i="9"/>
  <c r="AG10" i="9"/>
  <c r="U1" i="9"/>
  <c r="B1" i="9"/>
  <c r="AA9" i="9" s="1"/>
  <c r="J12" i="9" l="1"/>
  <c r="D14" i="9"/>
  <c r="P95" i="9"/>
  <c r="P43" i="9" s="1"/>
  <c r="T2" i="9"/>
  <c r="E51" i="9" s="1"/>
  <c r="T19" i="9"/>
  <c r="J10" i="9"/>
  <c r="J14" i="9"/>
  <c r="AA10" i="9" s="1"/>
  <c r="J15" i="9"/>
  <c r="AA11" i="9" s="1"/>
  <c r="J13" i="9"/>
  <c r="J11" i="9"/>
  <c r="C14" i="9"/>
  <c r="U19" i="9" s="1"/>
  <c r="O43" i="9" l="1"/>
  <c r="K49" i="9" s="1"/>
  <c r="U1" i="1"/>
  <c r="X20" i="9" l="1"/>
  <c r="Y20" i="9" s="1"/>
  <c r="T44" i="9"/>
  <c r="AA44" i="9"/>
  <c r="AE44" i="9"/>
  <c r="AD20" i="9"/>
  <c r="AG44" i="9"/>
  <c r="AH1" i="9" s="1"/>
  <c r="R39" i="9" s="1"/>
  <c r="T2" i="1"/>
  <c r="E51" i="1" s="1"/>
  <c r="T19" i="1"/>
  <c r="V20" i="1"/>
  <c r="V1" i="1" l="1"/>
  <c r="AA19" i="1" l="1"/>
  <c r="B101" i="6" l="1"/>
  <c r="AE33" i="1" l="1"/>
  <c r="AE29" i="1" l="1"/>
  <c r="AE32" i="1" l="1"/>
  <c r="AF32" i="1"/>
  <c r="T32" i="1"/>
  <c r="B1" i="1" l="1"/>
  <c r="AA9" i="1" s="1"/>
  <c r="Z19" i="1" l="1"/>
  <c r="Y19" i="1"/>
  <c r="X19" i="1"/>
  <c r="W19" i="1"/>
  <c r="V19" i="1"/>
  <c r="T101" i="1" l="1"/>
  <c r="AG101" i="1"/>
  <c r="AG98" i="1"/>
  <c r="T98" i="1"/>
  <c r="AG61" i="1"/>
  <c r="AG56" i="1"/>
  <c r="AG38" i="1"/>
  <c r="T38" i="1"/>
  <c r="AG37" i="1"/>
  <c r="T37" i="1"/>
  <c r="AG36" i="1"/>
  <c r="T36" i="1"/>
  <c r="AG18" i="1"/>
  <c r="T18" i="1"/>
  <c r="AG32" i="1"/>
  <c r="AG28" i="1"/>
  <c r="T28" i="1"/>
  <c r="T61" i="1" l="1"/>
  <c r="P95" i="1" l="1"/>
  <c r="AI37" i="1"/>
  <c r="AI36" i="1"/>
  <c r="AI34" i="1"/>
  <c r="AI33" i="1"/>
  <c r="AI32" i="1"/>
  <c r="AI31" i="1"/>
  <c r="AI30" i="1"/>
  <c r="AI29" i="1"/>
  <c r="AI28" i="1"/>
  <c r="AI27" i="1"/>
  <c r="AI26" i="1"/>
  <c r="AI25" i="1"/>
  <c r="AI24" i="1"/>
  <c r="AI23" i="1"/>
  <c r="AI22" i="1"/>
  <c r="AI21" i="1"/>
  <c r="AG10" i="1"/>
  <c r="D14" i="1" s="1"/>
  <c r="B45" i="6"/>
  <c r="B108" i="6"/>
  <c r="B107" i="6"/>
  <c r="B106" i="6"/>
  <c r="B105" i="6"/>
  <c r="B104" i="6"/>
  <c r="B103" i="6"/>
  <c r="B102"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2" i="6"/>
  <c r="B61" i="6"/>
  <c r="B60" i="6"/>
  <c r="B59" i="6"/>
  <c r="B58" i="6"/>
  <c r="B57" i="6"/>
  <c r="B56" i="6"/>
  <c r="B55" i="6"/>
  <c r="B54" i="6"/>
  <c r="B53" i="6"/>
  <c r="B52" i="6"/>
  <c r="B51" i="6"/>
  <c r="B50" i="6"/>
  <c r="B49" i="6"/>
  <c r="B48" i="6"/>
  <c r="B47" i="6"/>
  <c r="B46" i="6"/>
  <c r="B44" i="6"/>
  <c r="B43" i="6"/>
  <c r="B42" i="6"/>
  <c r="B41" i="6"/>
  <c r="B40" i="6"/>
  <c r="B39" i="6"/>
  <c r="B38" i="6"/>
  <c r="B37" i="6"/>
  <c r="B36" i="6"/>
  <c r="B35" i="6"/>
  <c r="B34" i="6"/>
  <c r="B33" i="6"/>
  <c r="B29" i="6"/>
  <c r="B28" i="6"/>
  <c r="B27" i="6"/>
  <c r="B26" i="6"/>
  <c r="B25" i="6"/>
  <c r="B24" i="6"/>
  <c r="B23" i="6"/>
  <c r="B22" i="6"/>
  <c r="B21" i="6"/>
  <c r="B20" i="6"/>
  <c r="B19" i="6"/>
  <c r="B18" i="6"/>
  <c r="B17" i="6"/>
  <c r="B16" i="6"/>
  <c r="B15" i="6"/>
  <c r="B14" i="6"/>
  <c r="B13" i="6"/>
  <c r="B12" i="6"/>
  <c r="B11" i="6"/>
  <c r="B10" i="6"/>
  <c r="B9" i="6"/>
  <c r="B8" i="6"/>
  <c r="B7" i="6"/>
  <c r="B6" i="6"/>
  <c r="B5" i="6"/>
  <c r="B4" i="6"/>
  <c r="B3" i="6"/>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8"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3" i="7"/>
  <c r="M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3" i="7"/>
  <c r="N4" i="7"/>
  <c r="P43" i="1"/>
  <c r="J15" i="1" l="1"/>
  <c r="AA11" i="1" s="1"/>
  <c r="J14" i="1"/>
  <c r="AA10" i="1" s="1"/>
  <c r="J11" i="1"/>
  <c r="O43" i="1"/>
  <c r="K49" i="1" s="1"/>
  <c r="J10" i="1"/>
  <c r="C14" i="1"/>
  <c r="U19" i="1" s="1"/>
  <c r="J13" i="1"/>
  <c r="J12" i="1"/>
  <c r="AG44" i="1" l="1"/>
  <c r="AA45" i="1"/>
  <c r="X20" i="1"/>
  <c r="Y20" i="1" s="1"/>
  <c r="AD20" i="1"/>
  <c r="AE44" i="1"/>
  <c r="AA44" i="1"/>
  <c r="T45" i="1"/>
  <c r="T44" i="1"/>
  <c r="AA43" i="1" l="1"/>
  <c r="AG45" i="1" s="1"/>
  <c r="AH1" i="1" s="1"/>
  <c r="R39" i="1" s="1"/>
</calcChain>
</file>

<file path=xl/sharedStrings.xml><?xml version="1.0" encoding="utf-8"?>
<sst xmlns="http://schemas.openxmlformats.org/spreadsheetml/2006/main" count="5035" uniqueCount="1275">
  <si>
    <t>THE TOTTENHAM GRAMMAR SCHOOL FOUNDATION</t>
  </si>
  <si>
    <t>A registered Charity</t>
  </si>
  <si>
    <t xml:space="preserve"> APPLICATION FOR A </t>
  </si>
  <si>
    <t>To:- The Clerk to the Foundation</t>
  </si>
  <si>
    <t>·</t>
  </si>
  <si>
    <t>[1]</t>
  </si>
  <si>
    <t>Address:</t>
  </si>
  <si>
    <t>Postcode:</t>
  </si>
  <si>
    <t>Telephone No:</t>
  </si>
  <si>
    <t>[2]</t>
  </si>
  <si>
    <t>Preferred Title:</t>
  </si>
  <si>
    <t>Email Address:</t>
  </si>
  <si>
    <t>PLEASE PROVIDE THE FOLLOWING INFORMATION ABOUT THE GRANT BEING APPLIED FOR:</t>
  </si>
  <si>
    <t>[3]</t>
  </si>
  <si>
    <t>[4]</t>
  </si>
  <si>
    <t>TGSF OFFICE USE ONLY</t>
  </si>
  <si>
    <t>[5]</t>
  </si>
  <si>
    <t>What is the amount being requested from the Tottenham Grammar School Foundation?</t>
  </si>
  <si>
    <t>[6]</t>
  </si>
  <si>
    <t>[7]</t>
  </si>
  <si>
    <t>[8]</t>
  </si>
  <si>
    <t>Dec on:</t>
  </si>
  <si>
    <t>Other:</t>
  </si>
  <si>
    <t>#2</t>
  </si>
  <si>
    <t xml:space="preserve">Ret2Con   Ret2Org   on: </t>
  </si>
  <si>
    <t>AoD via   P   T   E   on:</t>
  </si>
  <si>
    <t>[9]</t>
  </si>
  <si>
    <t>[10]</t>
  </si>
  <si>
    <t>[11]</t>
  </si>
  <si>
    <t>Item</t>
  </si>
  <si>
    <t>Description</t>
  </si>
  <si>
    <t>01</t>
  </si>
  <si>
    <t>02</t>
  </si>
  <si>
    <t>03</t>
  </si>
  <si>
    <t>04</t>
  </si>
  <si>
    <t>05</t>
  </si>
  <si>
    <t>06</t>
  </si>
  <si>
    <t>* YOU CAN PUT YOUR OWN FORMULA IN THE 'Value' COLUMN TO GENERATE EACH ROW'S 'Sub Total'</t>
  </si>
  <si>
    <t>07</t>
  </si>
  <si>
    <t>08</t>
  </si>
  <si>
    <t>09</t>
  </si>
  <si>
    <t>10</t>
  </si>
  <si>
    <t>11</t>
  </si>
  <si>
    <t>12</t>
  </si>
  <si>
    <t>13</t>
  </si>
  <si>
    <t>14</t>
  </si>
  <si>
    <t>15</t>
  </si>
  <si>
    <t>[12]</t>
  </si>
  <si>
    <t>[13]</t>
  </si>
  <si>
    <t>(date)</t>
  </si>
  <si>
    <t>CONTACT’S NAME:</t>
  </si>
  <si>
    <t xml:space="preserve">#1 </t>
  </si>
  <si>
    <t>This is interpreted as the Foundation cannot fund:</t>
  </si>
  <si>
    <t>the construction, adaptation, repair and maintenance of school buildings</t>
  </si>
  <si>
    <t>the repair and maintenance of school equipment</t>
  </si>
  <si>
    <t>the direct delivery of the National Curriculum</t>
  </si>
  <si>
    <t>the purchase of vehicles</t>
  </si>
  <si>
    <t>Therefore the Foundation cannot fund:</t>
  </si>
  <si>
    <t>the training of staff</t>
  </si>
  <si>
    <t>resources exclusively for parents</t>
  </si>
  <si>
    <t>the cost of adults attending trips</t>
  </si>
  <si>
    <t>any grants for people aged 25 years or over</t>
  </si>
  <si>
    <t>not to be the sole provider of funds for a project: applications should try and show that other contributions are being/have been sought, e.g. PTA, other Trusts, school/Borough budgets, etc</t>
  </si>
  <si>
    <t>applications to be clear and concise and, where appropriate, accompanied by copies of suppliers’ quotes/ estimates (more than one for large amounts – to demonstrate best value)</t>
  </si>
  <si>
    <t>that where coach hire is part of an application, details of costs and vehicle capacities should be provided to demonstrate best value</t>
  </si>
  <si>
    <t>to receive reports of how grants have been used, especially when repeat applications are submitted</t>
  </si>
  <si>
    <t>Where items purchased with granted funds could be regarded as a capital asset (e.g. a computer or a musical instrument), they should not be sold or ownership transferred without the permission of the Foundation. Furthermore, the Trustees will expect that, if the potential recipient is a charity or an educational institution, they should also be based or active in the London Borough of Haringey and the item should be donated without charge.</t>
  </si>
  <si>
    <t>1(a)</t>
  </si>
  <si>
    <t>1(b)</t>
  </si>
  <si>
    <t>1(c)</t>
  </si>
  <si>
    <t>1(d)</t>
  </si>
  <si>
    <t>1(e)</t>
  </si>
  <si>
    <t>1(f)</t>
  </si>
  <si>
    <t>1(g)</t>
  </si>
  <si>
    <t>1(h)</t>
  </si>
  <si>
    <t>1(i)</t>
  </si>
  <si>
    <t>1(j)</t>
  </si>
  <si>
    <t>2(a)</t>
  </si>
  <si>
    <t>2(b)</t>
  </si>
  <si>
    <t>2(c)</t>
  </si>
  <si>
    <t>2(d)</t>
  </si>
  <si>
    <t>3(a)</t>
  </si>
  <si>
    <t>3(b)</t>
  </si>
  <si>
    <t>3(c)</t>
  </si>
  <si>
    <t>3(d)</t>
  </si>
  <si>
    <t>3(e)</t>
  </si>
  <si>
    <t>3(f)</t>
  </si>
  <si>
    <t>3(g)</t>
  </si>
  <si>
    <r>
      <t xml:space="preserve">Please give a concise summary </t>
    </r>
    <r>
      <rPr>
        <i/>
        <sz val="11"/>
        <color theme="1"/>
        <rFont val="Calibri"/>
        <family val="2"/>
        <scheme val="minor"/>
      </rPr>
      <t>(no more than 50 words)</t>
    </r>
    <r>
      <rPr>
        <sz val="11"/>
        <color theme="1"/>
        <rFont val="Calibri"/>
        <family val="2"/>
        <scheme val="minor"/>
      </rPr>
      <t xml:space="preserve"> of the particular project or need the grant will be used for </t>
    </r>
    <r>
      <rPr>
        <i/>
        <sz val="11"/>
        <color theme="1"/>
        <rFont val="Calibri"/>
        <family val="2"/>
        <scheme val="minor"/>
      </rPr>
      <t>(a fuller description can be provided overleaf)</t>
    </r>
    <r>
      <rPr>
        <sz val="11"/>
        <color theme="1"/>
        <rFont val="Calibri"/>
        <family val="2"/>
        <scheme val="minor"/>
      </rPr>
      <t>:</t>
    </r>
  </si>
  <si>
    <t>←</t>
  </si>
  <si>
    <t>SOMERSET GRANT (Schools)</t>
  </si>
  <si>
    <t>S</t>
  </si>
  <si>
    <t>This form is for use by Haringey Schools and Children’s Centres when submitting a request to the Tottenham Grammar School Foundation for grant funding.</t>
  </si>
  <si>
    <t>NAME OF HEAD TEACHER:</t>
  </si>
  <si>
    <t>Mobile Phone No:</t>
  </si>
  <si>
    <r>
      <t xml:space="preserve">What is this particular project’s TITLE?                </t>
    </r>
    <r>
      <rPr>
        <i/>
        <sz val="11"/>
        <color theme="1"/>
        <rFont val="Calibri"/>
        <family val="2"/>
        <scheme val="minor"/>
      </rPr>
      <t>(no more than 10 words please - you can provide a longer statement in Section [6] below and a full description is required in Section [15] overleaf)</t>
    </r>
    <r>
      <rPr>
        <sz val="11"/>
        <color theme="1"/>
        <rFont val="Calibri"/>
        <family val="2"/>
        <scheme val="minor"/>
      </rPr>
      <t>:</t>
    </r>
  </si>
  <si>
    <t>– IF THE CONTACT IS</t>
  </si>
  <si>
    <t xml:space="preserve"> NOT THE HEAD TEACHER:</t>
  </si>
  <si>
    <t>CONTACT DETAILS –</t>
  </si>
  <si>
    <t>State the Total Number of</t>
  </si>
  <si>
    <t>pupils who are at the school:</t>
  </si>
  <si>
    <t>Total Number of the School’s pupils</t>
  </si>
  <si>
    <t>that attract Pupil Premium Funding:</t>
  </si>
  <si>
    <t xml:space="preserve">All items on this page, points [1] to [13], and [14] to [19] overleaf must be completed. This form may be accompanied by a letter and / or a report – however, entering “see attached” as an answer to any question will not be acceptable and such applications will not be considered. </t>
  </si>
  <si>
    <t>Estimated number</t>
  </si>
  <si>
    <t>of pupils who</t>
  </si>
  <si>
    <t>will directly</t>
  </si>
  <si>
    <t>benefit from</t>
  </si>
  <si>
    <t>this project:</t>
  </si>
  <si>
    <t>Estimated number of pupils</t>
  </si>
  <si>
    <t>benefiting from this project</t>
  </si>
  <si>
    <t>who attract</t>
  </si>
  <si>
    <t>Pupil Premium</t>
  </si>
  <si>
    <t>funding:</t>
  </si>
  <si>
    <t>but DO NOT attract</t>
  </si>
  <si>
    <t>Pupil Premium funding:</t>
  </si>
  <si>
    <t>from this project who are from families</t>
  </si>
  <si>
    <t>Estimated number of pupils benefiting</t>
  </si>
  <si>
    <t>NB: the total value of [10]+[12]+[13] should = [11]</t>
  </si>
  <si>
    <t>No.</t>
  </si>
  <si>
    <t>School_Name</t>
  </si>
  <si>
    <t>Address_1</t>
  </si>
  <si>
    <t>Address_2</t>
  </si>
  <si>
    <t>Address_3</t>
  </si>
  <si>
    <t>Address_4</t>
  </si>
  <si>
    <t>Address_5</t>
  </si>
  <si>
    <t>Head_title</t>
  </si>
  <si>
    <t>Head_1st</t>
  </si>
  <si>
    <t>Head_2nd</t>
  </si>
  <si>
    <t>Alexandra Park School</t>
  </si>
  <si>
    <t>Bidwell Gardens</t>
  </si>
  <si>
    <t>London</t>
  </si>
  <si>
    <t>N11 2AZ</t>
  </si>
  <si>
    <t/>
  </si>
  <si>
    <t>Mr</t>
  </si>
  <si>
    <t>Michael</t>
  </si>
  <si>
    <t>McKenzie</t>
  </si>
  <si>
    <t>Fortismere School</t>
  </si>
  <si>
    <t>Tetherdown</t>
  </si>
  <si>
    <t>N10 1NE</t>
  </si>
  <si>
    <t>Ms</t>
  </si>
  <si>
    <t>Jo</t>
  </si>
  <si>
    <t>Davey</t>
  </si>
  <si>
    <t>Gladesmore Community School</t>
  </si>
  <si>
    <t>Crowland Road</t>
  </si>
  <si>
    <t>N15 6EB</t>
  </si>
  <si>
    <t>Tony</t>
  </si>
  <si>
    <t>Hartney</t>
  </si>
  <si>
    <t>Highgate Wood School</t>
  </si>
  <si>
    <t>Montenotte Road</t>
  </si>
  <si>
    <t>N8 8RN</t>
  </si>
  <si>
    <t>Patrick</t>
  </si>
  <si>
    <t>Cozier</t>
  </si>
  <si>
    <t>Hornsey School for Girls</t>
  </si>
  <si>
    <t>Inderwick Road</t>
  </si>
  <si>
    <t>N8 9JF</t>
  </si>
  <si>
    <t>Kuljit</t>
  </si>
  <si>
    <t>Rahelu</t>
  </si>
  <si>
    <t>Trulock Road</t>
  </si>
  <si>
    <t>N17 0PG</t>
  </si>
  <si>
    <t>Monica</t>
  </si>
  <si>
    <t>Duncan</t>
  </si>
  <si>
    <t>Park View School</t>
  </si>
  <si>
    <t>Langham Road</t>
  </si>
  <si>
    <t>N15 3RB</t>
  </si>
  <si>
    <t>Andrew</t>
  </si>
  <si>
    <t>Webster</t>
  </si>
  <si>
    <t>St. Thomas More School</t>
  </si>
  <si>
    <t>Glendale Avenue</t>
  </si>
  <si>
    <t xml:space="preserve">N22 5HN </t>
  </si>
  <si>
    <t>Mark</t>
  </si>
  <si>
    <t>Rowland</t>
  </si>
  <si>
    <t>Woodside High School</t>
  </si>
  <si>
    <t>White Hart Lane</t>
  </si>
  <si>
    <t>N22 5QJ</t>
  </si>
  <si>
    <t>Gerry</t>
  </si>
  <si>
    <t>Robinson</t>
  </si>
  <si>
    <t>Greig City Academy</t>
  </si>
  <si>
    <t>Hornsey High Street</t>
  </si>
  <si>
    <t>Hornsey</t>
  </si>
  <si>
    <t>N8 7NU</t>
  </si>
  <si>
    <t>Paul</t>
  </si>
  <si>
    <t>Sutton</t>
  </si>
  <si>
    <t>Heartlands High School</t>
  </si>
  <si>
    <t>Station Road</t>
  </si>
  <si>
    <t>Wood Green</t>
  </si>
  <si>
    <t>N22 7ST</t>
  </si>
  <si>
    <t>Mrs</t>
  </si>
  <si>
    <t>Elen</t>
  </si>
  <si>
    <t>Roberts</t>
  </si>
  <si>
    <t>Angela</t>
  </si>
  <si>
    <t>Blanche Nevile School - Primary Dept</t>
  </si>
  <si>
    <t>Storey Road</t>
  </si>
  <si>
    <t>North Hill</t>
  </si>
  <si>
    <t>Highgate</t>
  </si>
  <si>
    <t>N6 4ED</t>
  </si>
  <si>
    <t>Geraldine</t>
  </si>
  <si>
    <t>Santiago</t>
  </si>
  <si>
    <t>Blanche Nevile School - Secondary Dept</t>
  </si>
  <si>
    <t>Burlington Road</t>
  </si>
  <si>
    <t>Muswell Hill</t>
  </si>
  <si>
    <t>N10 1NJ</t>
  </si>
  <si>
    <t>Coppetts Road</t>
  </si>
  <si>
    <t>N10 1JP</t>
  </si>
  <si>
    <t xml:space="preserve"> </t>
  </si>
  <si>
    <t>Adams Road</t>
  </si>
  <si>
    <t>Tottenham</t>
  </si>
  <si>
    <t>N17 6HW</t>
  </si>
  <si>
    <t>Martin</t>
  </si>
  <si>
    <t>Doyle</t>
  </si>
  <si>
    <t>Riverside Secondary Special School</t>
  </si>
  <si>
    <t>Wood Green Inclusive Learning Campus</t>
  </si>
  <si>
    <t>The Learning Centre, Riverside School</t>
  </si>
  <si>
    <t>Margaret</t>
  </si>
  <si>
    <t>The Brook on Broadwaters Special Primary School</t>
  </si>
  <si>
    <t>Maureen</t>
  </si>
  <si>
    <t>Pendarren House Outdoor Education Centre</t>
  </si>
  <si>
    <t>Llangenny</t>
  </si>
  <si>
    <t>Crickhowell</t>
  </si>
  <si>
    <t>Powys</t>
  </si>
  <si>
    <t>NP8 1HE</t>
  </si>
  <si>
    <t>Andy</t>
  </si>
  <si>
    <t>Lewington</t>
  </si>
  <si>
    <t>Vale School - Vale Resource Base (L)</t>
  </si>
  <si>
    <t>Lancasterian Schools</t>
  </si>
  <si>
    <t>King's Road</t>
  </si>
  <si>
    <t>N17 8NN</t>
  </si>
  <si>
    <t>Sarah</t>
  </si>
  <si>
    <t>McLay</t>
  </si>
  <si>
    <t>Vale School - Vale Resource Base (N)</t>
  </si>
  <si>
    <t>Northumberland Park Community School</t>
  </si>
  <si>
    <t>Vale School - Inculsion Scheme</t>
  </si>
  <si>
    <t>Belmont Schools</t>
  </si>
  <si>
    <t>Rusper Road</t>
  </si>
  <si>
    <t>N22 6RA</t>
  </si>
  <si>
    <t>N8 7QN</t>
  </si>
  <si>
    <t>Peter</t>
  </si>
  <si>
    <t>Pupil Support Centre</t>
  </si>
  <si>
    <t>Wood Green Centre</t>
  </si>
  <si>
    <t>Commerce Road</t>
  </si>
  <si>
    <t>N22 8DZ</t>
  </si>
  <si>
    <t xml:space="preserve">Sue </t>
  </si>
  <si>
    <t xml:space="preserve">Panter </t>
  </si>
  <si>
    <t>Haringey Managed Intervention Centre (TBAP MA Trust)</t>
  </si>
  <si>
    <t>Haringey Irish Centre</t>
  </si>
  <si>
    <t>Pretoria Road</t>
  </si>
  <si>
    <t>N17 8DX</t>
  </si>
  <si>
    <t>Sean</t>
  </si>
  <si>
    <t>Egan</t>
  </si>
  <si>
    <t>Park Lane Children's Centre</t>
  </si>
  <si>
    <t>139 Park Lane</t>
  </si>
  <si>
    <t>N17 0HN</t>
  </si>
  <si>
    <t>Marlene</t>
  </si>
  <si>
    <t>D’Aguilar</t>
  </si>
  <si>
    <t>Plevna Children's Centre</t>
  </si>
  <si>
    <t>2 Plevna Crescent, St Ann's Road</t>
  </si>
  <si>
    <t>N15 6DN</t>
  </si>
  <si>
    <t>Annette</t>
  </si>
  <si>
    <t>Long</t>
  </si>
  <si>
    <t>Stonecroft Children's Centre</t>
  </si>
  <si>
    <t>100 Priory Road</t>
  </si>
  <si>
    <t>N8 7HR</t>
  </si>
  <si>
    <t>Wanda</t>
  </si>
  <si>
    <t>Bunyan</t>
  </si>
  <si>
    <t>White Hart Lane Under 5s Centre</t>
  </si>
  <si>
    <t>59 White Hart Lane</t>
  </si>
  <si>
    <t>N22 5SJ</t>
  </si>
  <si>
    <t>Lorraine</t>
  </si>
  <si>
    <t xml:space="preserve">Fox </t>
  </si>
  <si>
    <t>Broadwaters Children's Centre</t>
  </si>
  <si>
    <t>N17 6HE</t>
  </si>
  <si>
    <t>Cherri</t>
  </si>
  <si>
    <t>Campsbourne Playcentre</t>
  </si>
  <si>
    <t>Newlands Road</t>
  </si>
  <si>
    <t>N8 7AJ</t>
  </si>
  <si>
    <t>Donna</t>
  </si>
  <si>
    <t>Willard</t>
  </si>
  <si>
    <t>Noel Park Childrens Centre</t>
  </si>
  <si>
    <t>Shropshire Hall</t>
  </si>
  <si>
    <t>Gladstone Avenue</t>
  </si>
  <si>
    <t>N22 6LD</t>
  </si>
  <si>
    <t>Paula</t>
  </si>
  <si>
    <t>Knight</t>
  </si>
  <si>
    <t>Tottenham Green Under 5s Centre</t>
  </si>
  <si>
    <t>The Green</t>
  </si>
  <si>
    <t>Philip Lane</t>
  </si>
  <si>
    <t>N15 4GZ</t>
  </si>
  <si>
    <t>The Ladder Children’s Centre</t>
  </si>
  <si>
    <t>Pemberton Road</t>
  </si>
  <si>
    <t>N4 1BA</t>
  </si>
  <si>
    <t>Debbie</t>
  </si>
  <si>
    <t>Defries</t>
  </si>
  <si>
    <t>Woodside Children's Centre</t>
  </si>
  <si>
    <t>Triangle Children's Centre</t>
  </si>
  <si>
    <t>91-93 St Ann's Road</t>
  </si>
  <si>
    <t>N15 6NU</t>
  </si>
  <si>
    <t xml:space="preserve">Emma </t>
  </si>
  <si>
    <t>Price</t>
  </si>
  <si>
    <t>South East Tottenham Network Learning Community</t>
  </si>
  <si>
    <t>c/o Bruce Grove Primary School</t>
  </si>
  <si>
    <t>Sperling Road</t>
  </si>
  <si>
    <t>N17 6UH</t>
  </si>
  <si>
    <t>Waterman</t>
  </si>
  <si>
    <t>Alexandra Primary School</t>
  </si>
  <si>
    <t>Western Road</t>
  </si>
  <si>
    <t>N22 6UH</t>
  </si>
  <si>
    <t xml:space="preserve">Manjit </t>
  </si>
  <si>
    <t xml:space="preserve"> Dulay</t>
  </si>
  <si>
    <t>Belmont Infant School</t>
  </si>
  <si>
    <t>Fiona</t>
  </si>
  <si>
    <t>Crean</t>
  </si>
  <si>
    <t>Belmont Junior School</t>
  </si>
  <si>
    <t>Laurence</t>
  </si>
  <si>
    <t xml:space="preserve">Clarke </t>
  </si>
  <si>
    <t>Bounds Green Infant School</t>
  </si>
  <si>
    <t>Bounds Green Road</t>
  </si>
  <si>
    <t>N11 2QG</t>
  </si>
  <si>
    <t>Will</t>
  </si>
  <si>
    <t>Wawn</t>
  </si>
  <si>
    <t>Bounds Green School and Childrens Centre</t>
  </si>
  <si>
    <t>The Willow Primary School (formerly Broadwater Farm)</t>
  </si>
  <si>
    <t>Dawn</t>
  </si>
  <si>
    <t>Ferdinand</t>
  </si>
  <si>
    <t>Bruce Grove Primary School</t>
  </si>
  <si>
    <t>Janice</t>
  </si>
  <si>
    <t>George</t>
  </si>
  <si>
    <t>Campsbourne Infant School</t>
  </si>
  <si>
    <t>Nightingale Lane</t>
  </si>
  <si>
    <t>N8 7AF</t>
  </si>
  <si>
    <t>Karen</t>
  </si>
  <si>
    <t xml:space="preserve"> Edgar</t>
  </si>
  <si>
    <t>Campsbourne Primary School</t>
  </si>
  <si>
    <t>John</t>
  </si>
  <si>
    <t>Sharmain</t>
  </si>
  <si>
    <t>Coldfall Primary School</t>
  </si>
  <si>
    <t>Coldfall Avenue</t>
  </si>
  <si>
    <t>N10 1HS</t>
  </si>
  <si>
    <t>Evelyn</t>
  </si>
  <si>
    <t xml:space="preserve">Davies </t>
  </si>
  <si>
    <t>Glendish Road</t>
  </si>
  <si>
    <t>N17 9XT</t>
  </si>
  <si>
    <t xml:space="preserve">Lisa </t>
  </si>
  <si>
    <t xml:space="preserve"> Kattenhorn</t>
  </si>
  <si>
    <t>Coleridge Primary School</t>
  </si>
  <si>
    <t>Crescent Road</t>
  </si>
  <si>
    <t>N8 8AT</t>
  </si>
  <si>
    <t>Leon</t>
  </si>
  <si>
    <t>Choueke</t>
  </si>
  <si>
    <t>Crowland Primary School</t>
  </si>
  <si>
    <t>N15 6UX</t>
  </si>
  <si>
    <t>Devonshire Hill Primary School</t>
  </si>
  <si>
    <t>Weir Hall Road</t>
  </si>
  <si>
    <t>N17 8LB</t>
  </si>
  <si>
    <t>Julie</t>
  </si>
  <si>
    <t>D'Abreu</t>
  </si>
  <si>
    <t>N15 4AB</t>
  </si>
  <si>
    <t xml:space="preserve"> Penzer </t>
  </si>
  <si>
    <t>The Mulberry Primary School</t>
  </si>
  <si>
    <t>Parkhurst Road</t>
  </si>
  <si>
    <t>N17 9RB</t>
  </si>
  <si>
    <t>Michelle</t>
  </si>
  <si>
    <t>Akarsu</t>
  </si>
  <si>
    <t>Earlham Primary School</t>
  </si>
  <si>
    <t>Earlham Grove</t>
  </si>
  <si>
    <t>N22 5HJ</t>
  </si>
  <si>
    <t>Daniel</t>
  </si>
  <si>
    <t>Kerbel</t>
  </si>
  <si>
    <t>Earlsmead Primary School</t>
  </si>
  <si>
    <t>Broad Lane</t>
  </si>
  <si>
    <t>N15 4PW</t>
  </si>
  <si>
    <t xml:space="preserve">Hina </t>
  </si>
  <si>
    <t xml:space="preserve"> Shah</t>
  </si>
  <si>
    <t>Ferry Lane Primary School</t>
  </si>
  <si>
    <t>Ferry Lane Estate</t>
  </si>
  <si>
    <t>N17 9PP</t>
  </si>
  <si>
    <t xml:space="preserve">Nicholas </t>
  </si>
  <si>
    <t xml:space="preserve"> Miller</t>
  </si>
  <si>
    <t>Holy Trinity Church (formerly The Green) CE Primary School</t>
  </si>
  <si>
    <t>Somerset Road</t>
  </si>
  <si>
    <t>N17 9EJ</t>
  </si>
  <si>
    <t>Simon</t>
  </si>
  <si>
    <t>Knowles</t>
  </si>
  <si>
    <t>Highgate Primary School</t>
  </si>
  <si>
    <t>William</t>
  </si>
  <si>
    <t>Dean</t>
  </si>
  <si>
    <t>Lancasterian Primary School</t>
  </si>
  <si>
    <t>Murphy</t>
  </si>
  <si>
    <t>Lea Valley Primary School</t>
  </si>
  <si>
    <t>Somerford Grove</t>
  </si>
  <si>
    <t>N17 0PT</t>
  </si>
  <si>
    <t xml:space="preserve">Maria </t>
  </si>
  <si>
    <t xml:space="preserve"> Kokotsis</t>
  </si>
  <si>
    <t>Lordship Lane Primary School</t>
  </si>
  <si>
    <t>Ellenborough Road</t>
  </si>
  <si>
    <t>N22 5PS</t>
  </si>
  <si>
    <t xml:space="preserve">Michelle </t>
  </si>
  <si>
    <t xml:space="preserve"> Bates</t>
  </si>
  <si>
    <t>Muswell Hill Primary School</t>
  </si>
  <si>
    <t>N10 3ST</t>
  </si>
  <si>
    <t>Amanda</t>
  </si>
  <si>
    <t>Howells</t>
  </si>
  <si>
    <t>N22 8ES</t>
  </si>
  <si>
    <t xml:space="preserve"> David </t>
  </si>
  <si>
    <t xml:space="preserve"> Atter</t>
  </si>
  <si>
    <t>Noel Park Primary School</t>
  </si>
  <si>
    <t>N22 6LH</t>
  </si>
  <si>
    <t>Anjali</t>
  </si>
  <si>
    <t xml:space="preserve"> Sakhardande</t>
  </si>
  <si>
    <t>North Harringay Primary School</t>
  </si>
  <si>
    <t>Falkland Road</t>
  </si>
  <si>
    <t>N8 ONU</t>
  </si>
  <si>
    <t>Jane</t>
  </si>
  <si>
    <t>Alexander</t>
  </si>
  <si>
    <t>Our Lady of Muswell R.C. Primary School</t>
  </si>
  <si>
    <t>Pages Lane</t>
  </si>
  <si>
    <t>N10 1PS</t>
  </si>
  <si>
    <t>McNicholas</t>
  </si>
  <si>
    <t>Pembury House Children's Centre</t>
  </si>
  <si>
    <t>Lansdowne Road</t>
  </si>
  <si>
    <t>N17 9XE</t>
  </si>
  <si>
    <t>Sue</t>
  </si>
  <si>
    <t>Moss</t>
  </si>
  <si>
    <t>Rhodes Avenue Primary School</t>
  </si>
  <si>
    <t>Rhodes Avenue</t>
  </si>
  <si>
    <t>N22 7UT</t>
  </si>
  <si>
    <t>Adrian</t>
  </si>
  <si>
    <t>Hall</t>
  </si>
  <si>
    <t>Risley Avenue Primary School</t>
  </si>
  <si>
    <t>The Roundway</t>
  </si>
  <si>
    <t>N17 7AB</t>
  </si>
  <si>
    <t>Linda</t>
  </si>
  <si>
    <t>Sarr</t>
  </si>
  <si>
    <t>Rokesly Infant and Nursery School</t>
  </si>
  <si>
    <t>Hermiston Avenue</t>
  </si>
  <si>
    <t>N8 8NH</t>
  </si>
  <si>
    <t>Grant</t>
  </si>
  <si>
    <t>Bright</t>
  </si>
  <si>
    <t>Rokesly Junior School</t>
  </si>
  <si>
    <t>Rokesly Avenue</t>
  </si>
  <si>
    <t>Bola</t>
  </si>
  <si>
    <t>Soneye-Thomas</t>
  </si>
  <si>
    <t>Rowland Hill Children's Centre</t>
  </si>
  <si>
    <t>N17 7LT</t>
  </si>
  <si>
    <t>Nisha</t>
  </si>
  <si>
    <t>Lingham</t>
  </si>
  <si>
    <t>St. Aidans Primary School</t>
  </si>
  <si>
    <t>Albany Road</t>
  </si>
  <si>
    <t>N4 4RR</t>
  </si>
  <si>
    <t>Anne</t>
  </si>
  <si>
    <t>Etchells</t>
  </si>
  <si>
    <t>St Anns CE Primary School</t>
  </si>
  <si>
    <t>Avenue Road</t>
  </si>
  <si>
    <t>N15 5JG</t>
  </si>
  <si>
    <t>Lancaster</t>
  </si>
  <si>
    <t>St. Francis de Sales RC Infant School</t>
  </si>
  <si>
    <t>Brereton Road</t>
  </si>
  <si>
    <t>N17 8DA</t>
  </si>
  <si>
    <t>St. Francis de Sales RC Junior School</t>
  </si>
  <si>
    <t>Church Road</t>
  </si>
  <si>
    <t>N17 8AZ</t>
  </si>
  <si>
    <t>Natasha</t>
  </si>
  <si>
    <t>Bracken</t>
  </si>
  <si>
    <t>St Gildas RC Junior School</t>
  </si>
  <si>
    <t>Oakington Way</t>
  </si>
  <si>
    <t>N8 9EP</t>
  </si>
  <si>
    <t>Gillian</t>
  </si>
  <si>
    <t>Hood</t>
  </si>
  <si>
    <t>St. Ignatius RC Primary School</t>
  </si>
  <si>
    <t>St. Ann's Road</t>
  </si>
  <si>
    <t>N15 6ND</t>
  </si>
  <si>
    <t>Cornelius</t>
  </si>
  <si>
    <t>Bonner</t>
  </si>
  <si>
    <t>St. James CE Primary School</t>
  </si>
  <si>
    <t>Woodside Avenue</t>
  </si>
  <si>
    <t>N10 3JA</t>
  </si>
  <si>
    <t>Carol</t>
  </si>
  <si>
    <t xml:space="preserve">O'Brien </t>
  </si>
  <si>
    <t>St. John Vianney RC Primary School</t>
  </si>
  <si>
    <t>Stanley Road</t>
  </si>
  <si>
    <t>N15 3HD</t>
  </si>
  <si>
    <t>Stephen</t>
  </si>
  <si>
    <t>St. Martin of Porres RC Primary School</t>
  </si>
  <si>
    <t>Blake Road</t>
  </si>
  <si>
    <t>N11 2AF</t>
  </si>
  <si>
    <t>Louise</t>
  </si>
  <si>
    <t>Fleming</t>
  </si>
  <si>
    <t>Church Lane</t>
  </si>
  <si>
    <t>N8 7BU</t>
  </si>
  <si>
    <t>Rectory Gardens</t>
  </si>
  <si>
    <t>Calvin</t>
  </si>
  <si>
    <t>Federation of St Mary's Priory Catholic Schools</t>
  </si>
  <si>
    <t>Hermitage Road</t>
  </si>
  <si>
    <t>N15 5RE</t>
  </si>
  <si>
    <t>Florence</t>
  </si>
  <si>
    <t xml:space="preserve">Collins </t>
  </si>
  <si>
    <t>St. Michael's CE Primary School (N6)</t>
  </si>
  <si>
    <t>North Road</t>
  </si>
  <si>
    <t>N6 4BG</t>
  </si>
  <si>
    <t>Gallagher</t>
  </si>
  <si>
    <t>St. Michael's CE Primary School (N22)</t>
  </si>
  <si>
    <t>N22 8HE</t>
  </si>
  <si>
    <t>Julia</t>
  </si>
  <si>
    <t>Christou</t>
  </si>
  <si>
    <t>Park Lane</t>
  </si>
  <si>
    <t>N17 0HH</t>
  </si>
  <si>
    <t>Sharon</t>
  </si>
  <si>
    <t xml:space="preserve">Easton </t>
  </si>
  <si>
    <t>Worcester Ave</t>
  </si>
  <si>
    <t>N17 0TU</t>
  </si>
  <si>
    <t>St. Paul's RC Primary School</t>
  </si>
  <si>
    <t>Bradley Road</t>
  </si>
  <si>
    <t>N22 7SZ</t>
  </si>
  <si>
    <t>St. Peter in Chains RC Infant School</t>
  </si>
  <si>
    <t>Elm Grove</t>
  </si>
  <si>
    <t>N8 9AJ</t>
  </si>
  <si>
    <t xml:space="preserve">Falvey </t>
  </si>
  <si>
    <t>Seven Sisters Primary School</t>
  </si>
  <si>
    <t>South Grove</t>
  </si>
  <si>
    <t>N15 5QE</t>
  </si>
  <si>
    <t>Murray</t>
  </si>
  <si>
    <t>South Harringay Infant School</t>
  </si>
  <si>
    <t>Church</t>
  </si>
  <si>
    <t>South Harringay Junior School</t>
  </si>
  <si>
    <t>Mattison Road</t>
  </si>
  <si>
    <t>N4 1BD</t>
  </si>
  <si>
    <t>Ian</t>
  </si>
  <si>
    <t>Scotchbrook</t>
  </si>
  <si>
    <t>Stamford Hill Primary School</t>
  </si>
  <si>
    <t>Berkeley Road</t>
  </si>
  <si>
    <t>N15 6HD</t>
  </si>
  <si>
    <t>Robert</t>
  </si>
  <si>
    <t>Leach</t>
  </si>
  <si>
    <t>Stroud Green Primary School</t>
  </si>
  <si>
    <t>Woodstock Road</t>
  </si>
  <si>
    <t>N4 3EX</t>
  </si>
  <si>
    <t>Cal</t>
  </si>
  <si>
    <t>Shaw</t>
  </si>
  <si>
    <t>Tetherdown Primary School</t>
  </si>
  <si>
    <t>Grand Avenue</t>
  </si>
  <si>
    <t>N10 3BP</t>
  </si>
  <si>
    <t>Woodward</t>
  </si>
  <si>
    <t>Tiverton Primary School</t>
  </si>
  <si>
    <t>Pulford Road</t>
  </si>
  <si>
    <t>N15 6SP</t>
  </si>
  <si>
    <t>Resham</t>
  </si>
  <si>
    <t>Mirza</t>
  </si>
  <si>
    <t>Welbourne Primary School</t>
  </si>
  <si>
    <t>Stainby Road</t>
  </si>
  <si>
    <t>N15 4EA</t>
  </si>
  <si>
    <t>Parveen</t>
  </si>
  <si>
    <t>Duggal</t>
  </si>
  <si>
    <t>West Green Primary School</t>
  </si>
  <si>
    <t>Woodlands Park Rd</t>
  </si>
  <si>
    <t>N15 3RT</t>
  </si>
  <si>
    <t>Mary</t>
  </si>
  <si>
    <t>Gardiner</t>
  </si>
  <si>
    <t>Weston Park Primary School</t>
  </si>
  <si>
    <t>Denton Road</t>
  </si>
  <si>
    <t>N8 9WP</t>
  </si>
  <si>
    <t>Katie</t>
  </si>
  <si>
    <t>Coombes</t>
  </si>
  <si>
    <t>Chestnuts Primary</t>
  </si>
  <si>
    <t>Black Boy Lane</t>
  </si>
  <si>
    <t>N15 3AS</t>
  </si>
  <si>
    <t>Horwood</t>
  </si>
  <si>
    <t>Woodlands Park Children's Centre</t>
  </si>
  <si>
    <t>N15 3SD</t>
  </si>
  <si>
    <t>Catlin</t>
  </si>
  <si>
    <t>Brook House Primary School</t>
  </si>
  <si>
    <t>881 High Road</t>
  </si>
  <si>
    <t>N17 8EY</t>
  </si>
  <si>
    <t>Aaron</t>
  </si>
  <si>
    <t>Wright</t>
  </si>
  <si>
    <t>Duke’s Aldridge Academy</t>
  </si>
  <si>
    <t>Harris Academy Tottenham (formerly CP Primary)</t>
  </si>
  <si>
    <t>Harris Primary Academy Philip Lane (formerly Downhills PS)</t>
  </si>
  <si>
    <t>Trinity Primary Academy (formerly Nightingale PS)</t>
  </si>
  <si>
    <t>Henry</t>
  </si>
  <si>
    <t>St. Mary's CE Primary School (Lower 2-6)</t>
  </si>
  <si>
    <t>St. Mary's CE Primary School (Upper 6-11)</t>
  </si>
  <si>
    <t>St. Paul's &amp; All Hallows Federation (Infants)</t>
  </si>
  <si>
    <t>St. Paul's &amp; All Hallows Federation (Junior)</t>
  </si>
  <si>
    <t>Select the name of your school here</t>
  </si>
  <si>
    <t>EstablishmentName</t>
  </si>
  <si>
    <t>URN</t>
  </si>
  <si>
    <t>Street</t>
  </si>
  <si>
    <t>Locality</t>
  </si>
  <si>
    <t>Address3</t>
  </si>
  <si>
    <t>Town</t>
  </si>
  <si>
    <t>Postcode</t>
  </si>
  <si>
    <t>TelephoneNum</t>
  </si>
  <si>
    <t>HeadTitle (name)</t>
  </si>
  <si>
    <t>HeadFirstName</t>
  </si>
  <si>
    <t>HeadLastName</t>
  </si>
  <si>
    <t>02088264880</t>
  </si>
  <si>
    <t>02088889771</t>
  </si>
  <si>
    <t>Manjit</t>
  </si>
  <si>
    <t>Dulay</t>
  </si>
  <si>
    <t>02088887140</t>
  </si>
  <si>
    <t>02088888261</t>
  </si>
  <si>
    <t>Clarke</t>
  </si>
  <si>
    <t>Blanche Nevile School</t>
  </si>
  <si>
    <t>02084422750</t>
  </si>
  <si>
    <t>Bounds Green Children's Centre</t>
  </si>
  <si>
    <t>Bounds Green School</t>
  </si>
  <si>
    <t>Lois</t>
  </si>
  <si>
    <t>Johnson</t>
  </si>
  <si>
    <t>02088888824</t>
  </si>
  <si>
    <t>Bounds Green Junior School</t>
  </si>
  <si>
    <t>02088888838</t>
  </si>
  <si>
    <t>0208-885-8801</t>
  </si>
  <si>
    <t>02084656226</t>
  </si>
  <si>
    <t>02088854200</t>
  </si>
  <si>
    <t>Campsbourne Children's Centre</t>
  </si>
  <si>
    <t>Campsbourne School</t>
  </si>
  <si>
    <t>020-8347-0478</t>
  </si>
  <si>
    <t>Ryan</t>
  </si>
  <si>
    <t>02083402064</t>
  </si>
  <si>
    <t>Jonathan</t>
  </si>
  <si>
    <t>Smith</t>
  </si>
  <si>
    <t>Campsbourne Junior School</t>
  </si>
  <si>
    <t>Chestnuts Primary School</t>
  </si>
  <si>
    <t>02088002362</t>
  </si>
  <si>
    <t>02088830608</t>
  </si>
  <si>
    <t>Davies</t>
  </si>
  <si>
    <t>Crouch End Hill</t>
  </si>
  <si>
    <t>N8 8DN</t>
  </si>
  <si>
    <t>02083403173</t>
  </si>
  <si>
    <t>02088004553</t>
  </si>
  <si>
    <t>Anthony</t>
  </si>
  <si>
    <t>Campbell</t>
  </si>
  <si>
    <t>Duke's Aldridge</t>
  </si>
  <si>
    <t>02088010091</t>
  </si>
  <si>
    <t>02088882780</t>
  </si>
  <si>
    <t>Miss</t>
  </si>
  <si>
    <t>Rezai</t>
  </si>
  <si>
    <t>Earlsmead Children's Centre</t>
  </si>
  <si>
    <t>0208-808-7915</t>
  </si>
  <si>
    <t>Head</t>
  </si>
  <si>
    <t>02088087915</t>
  </si>
  <si>
    <t>Hina</t>
  </si>
  <si>
    <t>Shah</t>
  </si>
  <si>
    <t>Eden Primary</t>
  </si>
  <si>
    <t>79 Creighton Avenue</t>
  </si>
  <si>
    <t>N10 1NR</t>
  </si>
  <si>
    <t>02088839527</t>
  </si>
  <si>
    <t>Sassienie</t>
  </si>
  <si>
    <t>Jarrow Road</t>
  </si>
  <si>
    <t>02088015233</t>
  </si>
  <si>
    <t>Lisa</t>
  </si>
  <si>
    <t>Rawashdeh</t>
  </si>
  <si>
    <t>Southwing</t>
  </si>
  <si>
    <t>02083654400</t>
  </si>
  <si>
    <t>Zoe Judge</t>
  </si>
  <si>
    <t>&amp; Ms Jo Davey</t>
  </si>
  <si>
    <t>02088000884</t>
  </si>
  <si>
    <t>High Street</t>
  </si>
  <si>
    <t>Haringey</t>
  </si>
  <si>
    <t>02086090100</t>
  </si>
  <si>
    <t>Haringey Sixth Form College</t>
  </si>
  <si>
    <t>N17 8HR</t>
  </si>
  <si>
    <t>02083766000</t>
  </si>
  <si>
    <t>Russ</t>
  </si>
  <si>
    <t>Lawrance</t>
  </si>
  <si>
    <t>Haringey Tuition Centre</t>
  </si>
  <si>
    <t>10 Bruce Grove</t>
  </si>
  <si>
    <t>N17 6RA</t>
  </si>
  <si>
    <t>02032241089</t>
  </si>
  <si>
    <t>Claire</t>
  </si>
  <si>
    <t>Macdonald</t>
  </si>
  <si>
    <t>Harris Academy Tottenham</t>
  </si>
  <si>
    <t>Ashley Road</t>
  </si>
  <si>
    <t>Tottenham Hale</t>
  </si>
  <si>
    <t>N17 9LN</t>
  </si>
  <si>
    <t>02037724243</t>
  </si>
  <si>
    <t>Kattenhorn</t>
  </si>
  <si>
    <t>Harris Primary Academy Coleraine Park</t>
  </si>
  <si>
    <t>02088082045</t>
  </si>
  <si>
    <t>Joanne</t>
  </si>
  <si>
    <t>Taylor</t>
  </si>
  <si>
    <t>Harris Primary Academy Philip Lane</t>
  </si>
  <si>
    <t>02088083231</t>
  </si>
  <si>
    <t>02088261230</t>
  </si>
  <si>
    <t>Garrill</t>
  </si>
  <si>
    <t>02083407023</t>
  </si>
  <si>
    <t>Highgate Wood Secondary School</t>
  </si>
  <si>
    <t>02083427970</t>
  </si>
  <si>
    <t>Holy Trinity CofE Primary School</t>
  </si>
  <si>
    <t>02088082588</t>
  </si>
  <si>
    <t>02083486191</t>
  </si>
  <si>
    <t>02088088088</t>
  </si>
  <si>
    <t>02088016915</t>
  </si>
  <si>
    <t>Maria</t>
  </si>
  <si>
    <t>Dactylides</t>
  </si>
  <si>
    <t>London Academy of Excellence Tottenham</t>
  </si>
  <si>
    <t>Lilywhite House</t>
  </si>
  <si>
    <t>780 High Road</t>
  </si>
  <si>
    <t>N17 0BX</t>
  </si>
  <si>
    <t>02083526020</t>
  </si>
  <si>
    <t>Jan</t>
  </si>
  <si>
    <t>Balon</t>
  </si>
  <si>
    <t>02088886541</t>
  </si>
  <si>
    <t>Randles</t>
  </si>
  <si>
    <t>02084448488</t>
  </si>
  <si>
    <t>Noel Park Children's Centre</t>
  </si>
  <si>
    <t>020-8881-8585</t>
  </si>
  <si>
    <t>02088888967</t>
  </si>
  <si>
    <t>David</t>
  </si>
  <si>
    <t>Atter</t>
  </si>
  <si>
    <t>N8 0NU</t>
  </si>
  <si>
    <t>02083480948</t>
  </si>
  <si>
    <t>Octagon AP Academy</t>
  </si>
  <si>
    <t>02031080345</t>
  </si>
  <si>
    <t>Roscoe</t>
  </si>
  <si>
    <t>Our Lady of Muswell Catholic Primary School</t>
  </si>
  <si>
    <t>02084446894</t>
  </si>
  <si>
    <t>020-8489-4945</t>
  </si>
  <si>
    <t>D'Aguilar</t>
  </si>
  <si>
    <t>252 West Green Road</t>
  </si>
  <si>
    <t>N15 3QR</t>
  </si>
  <si>
    <t>02088881722</t>
  </si>
  <si>
    <t>Pembury House Nursery School</t>
  </si>
  <si>
    <t>02088019914</t>
  </si>
  <si>
    <t>Pembury House Nursery School &amp; Children's Centre</t>
  </si>
  <si>
    <t>020-8801-9914</t>
  </si>
  <si>
    <t>Susan</t>
  </si>
  <si>
    <t>02088882859</t>
  </si>
  <si>
    <t>02088080792</t>
  </si>
  <si>
    <t>Riverside School</t>
  </si>
  <si>
    <t>02088897814</t>
  </si>
  <si>
    <t>Rokesly Children's Centre</t>
  </si>
  <si>
    <t>Elmfield Avenue</t>
  </si>
  <si>
    <t>N8 8QG</t>
  </si>
  <si>
    <t>0203-213-0640</t>
  </si>
  <si>
    <t>Rokesly Infant &amp; Nursery School</t>
  </si>
  <si>
    <t>Crouch End</t>
  </si>
  <si>
    <t>02083407687</t>
  </si>
  <si>
    <t>02083480290</t>
  </si>
  <si>
    <t>Rowland Hill Nursery School</t>
  </si>
  <si>
    <t>Totenham</t>
  </si>
  <si>
    <t>02088086089</t>
  </si>
  <si>
    <t>Lingam</t>
  </si>
  <si>
    <t>Rowland Hill Nursery School &amp; Children's Centre</t>
  </si>
  <si>
    <t>0208-808-6089</t>
  </si>
  <si>
    <t>Vaggers</t>
  </si>
  <si>
    <t>02088026670</t>
  </si>
  <si>
    <t>Emma</t>
  </si>
  <si>
    <t>South Grove Children's Centre</t>
  </si>
  <si>
    <t>0208-802-7520</t>
  </si>
  <si>
    <t>Dee</t>
  </si>
  <si>
    <t>Coppen</t>
  </si>
  <si>
    <t>02083402757</t>
  </si>
  <si>
    <t>I</t>
  </si>
  <si>
    <t>Pemberton Rd</t>
  </si>
  <si>
    <t>St Aidan's Voluntary Controlled Primary School</t>
  </si>
  <si>
    <t>Stroud Green</t>
  </si>
  <si>
    <t>02083402352</t>
  </si>
  <si>
    <t>St Ann's CE Primary School</t>
  </si>
  <si>
    <t>02088002781</t>
  </si>
  <si>
    <t>St Francis de Sales RC Infant School</t>
  </si>
  <si>
    <t>02088082923</t>
  </si>
  <si>
    <t>Dr</t>
  </si>
  <si>
    <t>James</t>
  </si>
  <si>
    <t>Lane</t>
  </si>
  <si>
    <t>St Francis de Sales RC Junior School</t>
  </si>
  <si>
    <t>St Gildas' Catholic Junior School</t>
  </si>
  <si>
    <t>02083481902</t>
  </si>
  <si>
    <t>St Ignatius RC Primary School</t>
  </si>
  <si>
    <t>St Ann's Road</t>
  </si>
  <si>
    <t>02088002771</t>
  </si>
  <si>
    <t>Con</t>
  </si>
  <si>
    <t>St James Church of England Primary School</t>
  </si>
  <si>
    <t>02088836540</t>
  </si>
  <si>
    <t>O'Brien</t>
  </si>
  <si>
    <t>St John Vianney RC Primary School</t>
  </si>
  <si>
    <t>02088898421</t>
  </si>
  <si>
    <t>St Martin of Porres RC Primary School</t>
  </si>
  <si>
    <t>New Southgate</t>
  </si>
  <si>
    <t>02083611445</t>
  </si>
  <si>
    <t>St Mary's CofE Primary School</t>
  </si>
  <si>
    <t>02083404898</t>
  </si>
  <si>
    <t>St Mary's Priory RC Infant School</t>
  </si>
  <si>
    <t>02088009305</t>
  </si>
  <si>
    <t>Mc NICHOLAS</t>
  </si>
  <si>
    <t>St Mary's Priory RC Junior School</t>
  </si>
  <si>
    <t>St Michael's CofE Primary School</t>
  </si>
  <si>
    <t>02088887125</t>
  </si>
  <si>
    <t>St Michael's CofE Voluntary Aided Primary School</t>
  </si>
  <si>
    <t>02083407441</t>
  </si>
  <si>
    <t>St Paul's and All Hallows CofE Infant School</t>
  </si>
  <si>
    <t>02088010586</t>
  </si>
  <si>
    <t>Easton</t>
  </si>
  <si>
    <t>St Paul's and All Hallows CofE Junior School</t>
  </si>
  <si>
    <t>Worcester Avenue</t>
  </si>
  <si>
    <t>St Paul's RC Primary School</t>
  </si>
  <si>
    <t>02088887081</t>
  </si>
  <si>
    <t>St Peter-in-Chains RC Infant School</t>
  </si>
  <si>
    <t>02083406789</t>
  </si>
  <si>
    <t>M M L</t>
  </si>
  <si>
    <t>Falvey</t>
  </si>
  <si>
    <t>St Thomas More Catholic School</t>
  </si>
  <si>
    <t>N22 5HN</t>
  </si>
  <si>
    <t>02088887122</t>
  </si>
  <si>
    <t>Tissot</t>
  </si>
  <si>
    <t>02088002898</t>
  </si>
  <si>
    <t>020-8340-7050</t>
  </si>
  <si>
    <t>Louisa</t>
  </si>
  <si>
    <t>Varnakkidou</t>
  </si>
  <si>
    <t>Stroud Green Children's Centre</t>
  </si>
  <si>
    <t>Finsbury Park</t>
  </si>
  <si>
    <t>020-7272-4539</t>
  </si>
  <si>
    <t>02072724539</t>
  </si>
  <si>
    <t>02088833412</t>
  </si>
  <si>
    <t>The Brook School</t>
  </si>
  <si>
    <t>02088087120</t>
  </si>
  <si>
    <t>The Devonshire Hill Nursery &amp;  Primary School</t>
  </si>
  <si>
    <t>02088082053</t>
  </si>
  <si>
    <t>The Grove</t>
  </si>
  <si>
    <t>c/o Heartlands High School, Station Road</t>
  </si>
  <si>
    <t>Lucia</t>
  </si>
  <si>
    <t>Santi</t>
  </si>
  <si>
    <t>The Ladder Children's Centre</t>
  </si>
  <si>
    <t>South Harringay Infants School</t>
  </si>
  <si>
    <t>0208-340-7138</t>
  </si>
  <si>
    <t>02088010189</t>
  </si>
  <si>
    <t>The Triangle Centre</t>
  </si>
  <si>
    <t>91-93 St.Ann's Road</t>
  </si>
  <si>
    <t>020-8802-1064</t>
  </si>
  <si>
    <t>The Willow Primary School</t>
  </si>
  <si>
    <t>02088858800</t>
  </si>
  <si>
    <t>02088003779</t>
  </si>
  <si>
    <t>Trinity Primary Academy</t>
  </si>
  <si>
    <t>02088883736</t>
  </si>
  <si>
    <t>Melissa</t>
  </si>
  <si>
    <t>Martinez</t>
  </si>
  <si>
    <t>Vale School</t>
  </si>
  <si>
    <t>02088016111</t>
  </si>
  <si>
    <t>Welbourne Children's Centre</t>
  </si>
  <si>
    <t>N17 9PB</t>
  </si>
  <si>
    <t>0208-808-0427</t>
  </si>
  <si>
    <t>Stone</t>
  </si>
  <si>
    <t>02088080427</t>
  </si>
  <si>
    <t>Woodlands Park Road</t>
  </si>
  <si>
    <t>02088004676</t>
  </si>
  <si>
    <t>02083475000</t>
  </si>
  <si>
    <t>Woodlands Park Nursery School &amp; Children's Centre</t>
  </si>
  <si>
    <t>020-8802-0041</t>
  </si>
  <si>
    <t>Catling</t>
  </si>
  <si>
    <t>Woodlands Park Nursery School and Childrens Centre</t>
  </si>
  <si>
    <t>02088020041</t>
  </si>
  <si>
    <t>Eadie-Catling</t>
  </si>
  <si>
    <t>0208-888-4398</t>
  </si>
  <si>
    <t>Xtract</t>
  </si>
  <si>
    <t>Phone</t>
  </si>
  <si>
    <t>head teacher</t>
  </si>
  <si>
    <t>02088858801</t>
  </si>
  <si>
    <t>02083470478</t>
  </si>
  <si>
    <t>02088818585</t>
  </si>
  <si>
    <t>02084894945</t>
  </si>
  <si>
    <t>02032130640</t>
  </si>
  <si>
    <t>02088027520</t>
  </si>
  <si>
    <t>02083407050</t>
  </si>
  <si>
    <t>02083407138</t>
  </si>
  <si>
    <t>02088021064</t>
  </si>
  <si>
    <t>02088884398</t>
  </si>
  <si>
    <t>TGSF _ref</t>
  </si>
  <si>
    <t>on</t>
  </si>
  <si>
    <t>hold</t>
  </si>
  <si>
    <t>SCHOOL:</t>
  </si>
  <si>
    <t>NAME OF</t>
  </si>
  <si>
    <t>Email address of SBM/Finance Officer/Bursar:</t>
  </si>
  <si>
    <t>SBM_email</t>
  </si>
  <si>
    <t>row</t>
  </si>
  <si>
    <r>
      <t>**</t>
    </r>
    <r>
      <rPr>
        <b/>
        <sz val="12"/>
        <color rgb="FFFF0000"/>
        <rFont val="Calibri"/>
        <family val="2"/>
        <scheme val="minor"/>
      </rPr>
      <t>USE THIS DROP DOWN LOOK-UP LIST TO FIND YOUR SCHOOL'S NAME</t>
    </r>
  </si>
  <si>
    <r>
      <t xml:space="preserve">ENTER YOUR DATA IN THE </t>
    </r>
    <r>
      <rPr>
        <b/>
        <i/>
        <u/>
        <sz val="11"/>
        <color rgb="FFFF0000"/>
        <rFont val="Calibri"/>
        <family val="2"/>
        <scheme val="minor"/>
      </rPr>
      <t>PINK</t>
    </r>
    <r>
      <rPr>
        <b/>
        <i/>
        <sz val="11"/>
        <color rgb="FFFF0000"/>
        <rFont val="Calibri"/>
        <family val="2"/>
        <scheme val="minor"/>
      </rPr>
      <t xml:space="preserve"> FIELDS
USE YOUR MOUSE, THE TAB KEY OR THE up/down AND left/right KEYS TO NAVIGATE THE FORM</t>
    </r>
  </si>
  <si>
    <t>Head
Title (name)</t>
  </si>
  <si>
    <t>[1].6</t>
  </si>
  <si>
    <t>finance@chestnutsprimary.com</t>
  </si>
  <si>
    <t>What is the amount being sought from other potential funders (incl parents)?</t>
  </si>
  <si>
    <t>sbm@westgreen.haringey.sch.uk</t>
  </si>
  <si>
    <t>seb@hws.haringey.sch.uk</t>
  </si>
  <si>
    <t>finance@crowland.haringey.sch.uk</t>
  </si>
  <si>
    <t>iykesbm@earlsmead.co.uk</t>
  </si>
  <si>
    <t>deborahs@riverside.haringey.sch.uk</t>
  </si>
  <si>
    <t>sbm@alexprimary.haringey.sch.uk</t>
  </si>
  <si>
    <t>Duke's Aldridge Academy</t>
  </si>
  <si>
    <t>sbm@rokesly-jun.haringey.sch.uk</t>
  </si>
  <si>
    <t>What is the amount being covered by your school’s own resources?</t>
  </si>
  <si>
    <t xml:space="preserve">CONTS ALSO INCL:   cont sheets x ___   L x ___   </t>
  </si>
  <si>
    <t xml:space="preserve">   via  N/P  S/F  S/D  UDP £</t>
  </si>
  <si>
    <t>Provide a full description of the project / event / purchase, etc (if the request is for equipment, please include a description of the School’s current provision – including quantities):</t>
  </si>
  <si>
    <t>Qty</t>
  </si>
  <si>
    <t>[15]</t>
  </si>
  <si>
    <t>[16]</t>
  </si>
  <si>
    <t>[19]</t>
  </si>
  <si>
    <t>Head Teacher's Signature:</t>
  </si>
  <si>
    <t>[17]</t>
  </si>
  <si>
    <t>[18]</t>
  </si>
  <si>
    <r>
      <t xml:space="preserve">What are your </t>
    </r>
    <r>
      <rPr>
        <b/>
        <u/>
        <sz val="11"/>
        <color theme="1"/>
        <rFont val="Calibri"/>
        <family val="2"/>
        <scheme val="minor"/>
      </rPr>
      <t>OBJECTIVES</t>
    </r>
    <r>
      <rPr>
        <sz val="11"/>
        <color theme="1"/>
        <rFont val="Calibri"/>
        <family val="2"/>
        <scheme val="minor"/>
      </rPr>
      <t xml:space="preserve"> for this project? Please state concisely </t>
    </r>
    <r>
      <rPr>
        <b/>
        <u/>
        <sz val="11"/>
        <color theme="1"/>
        <rFont val="Calibri"/>
        <family val="2"/>
        <scheme val="minor"/>
      </rPr>
      <t>one or more</t>
    </r>
    <r>
      <rPr>
        <sz val="11"/>
        <color theme="1"/>
        <rFont val="Calibri"/>
        <family val="2"/>
        <scheme val="minor"/>
      </rPr>
      <t xml:space="preserve"> objective(s) that your School is planning to achieve through this project. Please note – this information may be used by the Foundation during any subsequent post-grant follow-up that it may decide to conduct:</t>
    </r>
  </si>
  <si>
    <t>If the Tottenham Grammar School Foundation is unable to approve the full amount you have requested at point [10] overleaf, what alternative plans would be followed?</t>
  </si>
  <si>
    <t>NB: For grants to schools, it is the Foundation’s policy to address all written correspondence to the Head Teacher</t>
  </si>
  <si>
    <t>ADVICE TO SCHOOLS WHEN SUBMITTING REQUESTS FOR GRANTS</t>
  </si>
  <si>
    <t>the provision of computers and other ITC equipment</t>
  </si>
  <si>
    <t>school journeys (usually limited to supporting pupils in financial hardship)</t>
  </si>
  <si>
    <t>visiting theatre/arts groups’ performances and workshops</t>
  </si>
  <si>
    <t>equipment for extra-curricular activities, e.g. for outdoor play, indoor play</t>
  </si>
  <si>
    <t>enrichment activities</t>
  </si>
  <si>
    <t>applications for specialist equipment or resources to be accompanied by the endorsement of the relevant Borough Specialist Advisor, e.g. Music, Books, etc</t>
  </si>
  <si>
    <t>to be asked to contribute towards specific events, projects or purchases rather than to provide a grant as a general subsidy for a particular budget or fund within a school</t>
  </si>
  <si>
    <t>4(a)</t>
  </si>
  <si>
    <t>4(b)</t>
  </si>
  <si>
    <t>4(c)</t>
  </si>
  <si>
    <t>←  If any of the information about your school
←  that is showing here is incorrect or missing or 
←  out of date, please update it by typing over the
←  blue text displayed.</t>
  </si>
  <si>
    <t>(P02) Maximum of 10 words here please</t>
  </si>
  <si>
    <t>(P03) Maximum of 50 words here please</t>
  </si>
  <si>
    <t>Section [15] is a Text Box (not a cell): click it with your mouse before adding your text. To leave it simply click on another part of the form.</t>
  </si>
  <si>
    <t xml:space="preserve">office@sfds.haringey.sch.uk </t>
  </si>
  <si>
    <r>
      <rPr>
        <b/>
        <sz val="10"/>
        <color theme="0"/>
        <rFont val="Wingdings"/>
        <charset val="2"/>
      </rPr>
      <t>ß</t>
    </r>
    <r>
      <rPr>
        <b/>
        <sz val="10"/>
        <color theme="0"/>
        <rFont val="Calibri"/>
        <family val="2"/>
        <scheme val="minor"/>
      </rPr>
      <t xml:space="preserve"> To help minimise payment delays, the Foundation will send a copy of any Grant Letter to your SBM/Finance Officer/Bursar if their email address is provided here.</t>
    </r>
  </si>
  <si>
    <r>
      <t xml:space="preserve">Any communication regarding this application form (including queries and decision notices) will be sent </t>
    </r>
    <r>
      <rPr>
        <b/>
        <sz val="10"/>
        <color theme="0"/>
        <rFont val="Wingdings"/>
        <charset val="2"/>
      </rPr>
      <t>ß</t>
    </r>
    <r>
      <rPr>
        <b/>
        <sz val="10"/>
        <color theme="0"/>
        <rFont val="Calibri"/>
        <family val="2"/>
        <scheme val="minor"/>
      </rPr>
      <t xml:space="preserve"> via email.</t>
    </r>
  </si>
  <si>
    <t>4(d)</t>
  </si>
  <si>
    <t>4(e)</t>
  </si>
  <si>
    <t>4(f)</t>
  </si>
  <si>
    <t>(P07) The total of the values you provide for Sections [10], [12] and [13] should equal the value showing in Section [11]   -   NB You will find it helpful to review this part of the form AFTER you have completed Section [16]</t>
  </si>
  <si>
    <t>If more space is needed to respond to any points, please continue on a separate sheet (in MS Word or in your covering email) clearly stating the point number to which the additional information relates. For convenience, parts of this form use the word “project” but, depending on the nature of your request, this could refer to a broader or more specific type of need, or an event or a purchase, etc. – but please note the current Guidance Sheet.</t>
  </si>
  <si>
    <t>g.alfonso@st-johnvianney.haringey.sch.uk</t>
  </si>
  <si>
    <t>mgordon@shjs.haringey.sch.uk</t>
  </si>
  <si>
    <t>jgriffin19.309@lgflmail.org</t>
  </si>
  <si>
    <t>lorena@nhp.haringey.sch.uk</t>
  </si>
  <si>
    <t>admin@belmont-inf.haringey.sch.uk</t>
  </si>
  <si>
    <t>&gt;!</t>
  </si>
  <si>
    <t>to help you plan the timing of your submission, CLICK HERE to see the current list of Trustees' Meetings dates on the Foundation's website</t>
  </si>
  <si>
    <t>corrina.martin@campsbourne.haringey.sch.uk</t>
  </si>
  <si>
    <t>MIoannou@fortismere.org.uk</t>
  </si>
  <si>
    <t>finance@stmichaelsn6.com</t>
  </si>
  <si>
    <t>Finance@apsch.org.uk</t>
  </si>
  <si>
    <r>
      <t xml:space="preserve">The person completing this form should be familiar with the most recent “Advice to Schools” guidance sheet issued by the Foundation (copy provided overleaf). When typing, use normal case - please </t>
    </r>
    <r>
      <rPr>
        <b/>
        <u/>
        <sz val="11"/>
        <color theme="1"/>
        <rFont val="Calibri"/>
        <family val="2"/>
        <scheme val="minor"/>
      </rPr>
      <t>do not use</t>
    </r>
    <r>
      <rPr>
        <b/>
        <sz val="11"/>
        <color theme="1"/>
        <rFont val="Calibri"/>
        <family val="2"/>
        <scheme val="minor"/>
      </rPr>
      <t xml:space="preserve"> UPPER CASE throughout.</t>
    </r>
  </si>
  <si>
    <r>
      <t xml:space="preserve">As you move down the form, keep an eye on the prompts that show in this grey section on the right-hand side of your screen. 
The messages in </t>
    </r>
    <r>
      <rPr>
        <b/>
        <sz val="11"/>
        <color theme="0"/>
        <rFont val="Calibri"/>
        <family val="2"/>
        <scheme val="minor"/>
      </rPr>
      <t xml:space="preserve">WHITE or </t>
    </r>
    <r>
      <rPr>
        <b/>
        <sz val="11"/>
        <color rgb="FFFF0000"/>
        <rFont val="Calibri"/>
        <family val="2"/>
        <scheme val="minor"/>
      </rPr>
      <t>RED</t>
    </r>
    <r>
      <rPr>
        <sz val="11"/>
        <color theme="0"/>
        <rFont val="Calibri"/>
        <family val="2"/>
        <scheme val="minor"/>
      </rPr>
      <t xml:space="preserve"> are advisory. 
The messages in </t>
    </r>
    <r>
      <rPr>
        <b/>
        <sz val="11"/>
        <color rgb="FFFFC000"/>
        <rFont val="Calibri"/>
        <family val="2"/>
        <scheme val="minor"/>
      </rPr>
      <t>YELLOW</t>
    </r>
    <r>
      <rPr>
        <sz val="11"/>
        <color theme="0"/>
        <rFont val="Calibri"/>
        <family val="2"/>
        <scheme val="minor"/>
      </rPr>
      <t xml:space="preserve"> must be acted upon and, if left unresolved, will result in your funding request being returned to you for correction.</t>
    </r>
  </si>
  <si>
    <r>
      <rPr>
        <b/>
        <sz val="10"/>
        <color rgb="FF00B050"/>
        <rFont val="Calibri"/>
        <family val="2"/>
        <scheme val="minor"/>
      </rPr>
      <t>††</t>
    </r>
    <r>
      <rPr>
        <b/>
        <i/>
        <sz val="10"/>
        <color theme="1" tint="0.249977111117893"/>
        <rFont val="Calibri"/>
        <family val="2"/>
        <scheme val="minor"/>
      </rPr>
      <t xml:space="preserve">  YOU CAN CHANGE THE PURPOSE OF THESE COLUMNS TO SUIT YOUR PROJECT or YOU CAN JUST USE THE 'Sub Total' COLUMN</t>
    </r>
  </si>
  <si>
    <t>ss form version sent</t>
  </si>
  <si>
    <t>admin@st-pauls.haringey.sch.uk</t>
  </si>
  <si>
    <t>e.baker@brookhouseprimary.net</t>
  </si>
  <si>
    <t>finance@westonpark.haringey.sch.uk</t>
  </si>
  <si>
    <t>stuart.dougall@heartlands.haringey.sch.uk</t>
  </si>
  <si>
    <t xml:space="preserve">sbm@sfds.haringey.sch.uk </t>
  </si>
  <si>
    <t>mkr@dukesacademy.org.uk</t>
  </si>
  <si>
    <t>in financial hardship</t>
  </si>
  <si>
    <t>finance@lancs-pri.haringey.sch.uk</t>
  </si>
  <si>
    <t>Beaumont</t>
  </si>
  <si>
    <t>Hyacinth.Daley@haringey.gov.uk / Nailah.Woodley@haringey.gov.uk</t>
  </si>
  <si>
    <t>Lucy</t>
  </si>
  <si>
    <t>Walker-Collins</t>
  </si>
  <si>
    <t>sbm@lordship.haringey.sch.uk</t>
  </si>
  <si>
    <t>mmoss@tetherdownschool.org</t>
  </si>
  <si>
    <t>fpapini@boundsgreen.haringey.sch.uk</t>
  </si>
  <si>
    <t>finance@muswell-hill.haringey.sch.uk</t>
  </si>
  <si>
    <t>contactus@noelparkprimaryschool.org</t>
  </si>
  <si>
    <t>l.ingram@stthomasmoreschool.org.uk</t>
  </si>
  <si>
    <t>Christalla</t>
  </si>
  <si>
    <t>Jamil</t>
  </si>
  <si>
    <t>ONLY WHOLE £ PLEASE</t>
  </si>
  <si>
    <t>Do not enter pence - only provide values in whole Pounds here please.</t>
  </si>
  <si>
    <t xml:space="preserve">Chr   Awds   Trst   Ch+VCh   Agr £                  on: </t>
  </si>
  <si>
    <t>cwoollard@greigcityacademy.co.uk</t>
  </si>
  <si>
    <t>Jaala.moakes@thewillow.haringey.sch.uk</t>
  </si>
  <si>
    <t>finance@stroudgreenprimary.com</t>
  </si>
  <si>
    <t xml:space="preserve">Helen.goldman@rowlandhill.haringey.sch.uk </t>
  </si>
  <si>
    <t>Sian</t>
  </si>
  <si>
    <t>McDermott</t>
  </si>
  <si>
    <t>Haringey Learning Partnership - Commerce House</t>
  </si>
  <si>
    <t>Haringey Learning Partnership - Simmons House</t>
  </si>
  <si>
    <t>Simmons House</t>
  </si>
  <si>
    <t>53 Woodside Avenue</t>
  </si>
  <si>
    <t>N10 3HU</t>
  </si>
  <si>
    <t>Haringey Learning Partnership - Pulford House</t>
  </si>
  <si>
    <t>Pulford House</t>
  </si>
  <si>
    <t>4 Pulford Road</t>
  </si>
  <si>
    <t>Commerce House</t>
  </si>
  <si>
    <t>020 8829 9846</t>
  </si>
  <si>
    <t>020 8489 4459 (Reception) 07792 437 532 (Attendance Number)</t>
  </si>
  <si>
    <t>020 3316 1751 / 1753 / 1754 (Office)</t>
  </si>
  <si>
    <t>justin.watson@haringey.gov.uk</t>
  </si>
  <si>
    <t>Vale School - Inclusion Scheme</t>
  </si>
  <si>
    <t>Infants: 020 8888 7140 / Juniors: 020 8888 9216</t>
  </si>
  <si>
    <t>admin@spah.haringey.sch.uk</t>
  </si>
  <si>
    <t>admin@trinityprimaryacademy.org</t>
  </si>
  <si>
    <t>finance@staidansprimaryschool.org.uk</t>
  </si>
  <si>
    <t>finance@highgate-pri.haringey.sch.uk</t>
  </si>
  <si>
    <t>finance@thebrook.haringey.sch.uk</t>
  </si>
  <si>
    <r>
      <rPr>
        <b/>
        <sz val="10"/>
        <color theme="0"/>
        <rFont val="Wingdings"/>
        <charset val="2"/>
      </rPr>
      <t>ß</t>
    </r>
    <r>
      <rPr>
        <b/>
        <sz val="10"/>
        <color theme="0"/>
        <rFont val="Calibri"/>
        <family val="2"/>
        <scheme val="minor"/>
      </rPr>
      <t xml:space="preserve"> Press "Ctrl ;" to easily insert today's date</t>
    </r>
  </si>
  <si>
    <t>office@stmarysn8.co.uk</t>
  </si>
  <si>
    <t>office@stjamesprimaryschool.co.uk</t>
  </si>
  <si>
    <t>sbm@309.ldbsact.org</t>
  </si>
  <si>
    <t>Ronan</t>
  </si>
  <si>
    <r>
      <t xml:space="preserve">Your completed application form </t>
    </r>
    <r>
      <rPr>
        <b/>
        <i/>
        <sz val="10"/>
        <color rgb="FFFF0000"/>
        <rFont val="Calibri"/>
        <family val="2"/>
        <scheme val="minor"/>
      </rPr>
      <t>should be sent by email as an Excel spreadsheet/workbook</t>
    </r>
    <r>
      <rPr>
        <b/>
        <i/>
        <sz val="10"/>
        <color theme="1"/>
        <rFont val="Calibri"/>
        <family val="2"/>
        <scheme val="minor"/>
      </rPr>
      <t xml:space="preserve"> - do not convert it to any other format - do not print it and then scan it for submission. If you prefer to send a printed and signed original by post, that must ONLY be in addition to first sending your Excel spreadsheet/workbook by email.</t>
    </r>
  </si>
  <si>
    <r>
      <rPr>
        <u/>
        <sz val="11"/>
        <color rgb="FFFF0000"/>
        <rFont val="Arial Narrow"/>
        <family val="2"/>
      </rPr>
      <t>You are reminded that</t>
    </r>
    <r>
      <rPr>
        <sz val="11"/>
        <color rgb="FFFF0000"/>
        <rFont val="Arial Narrow"/>
        <family val="2"/>
      </rPr>
      <t xml:space="preserve"> this application form is for completion entirely on-screen – it cannot be submitted (or uploaded) ‘on-line’ but </t>
    </r>
    <r>
      <rPr>
        <b/>
        <sz val="11"/>
        <color rgb="FFFF0000"/>
        <rFont val="Arial Narrow"/>
        <family val="2"/>
      </rPr>
      <t>must be returned</t>
    </r>
    <r>
      <rPr>
        <sz val="11"/>
        <color rgb="FFFF0000"/>
        <rFont val="Arial Narrow"/>
        <family val="2"/>
      </rPr>
      <t xml:space="preserve"> to the Foundation </t>
    </r>
    <r>
      <rPr>
        <b/>
        <sz val="11"/>
        <color rgb="FFFF0000"/>
        <rFont val="Arial Narrow"/>
        <family val="2"/>
      </rPr>
      <t>as an email</t>
    </r>
    <r>
      <rPr>
        <sz val="11"/>
        <color rgb="FFFF0000"/>
        <rFont val="Arial Narrow"/>
        <family val="2"/>
      </rPr>
      <t xml:space="preserve"> attachment. It must be returned as an Excel Workbook and NOT CONVERTED to any other format – see below.</t>
    </r>
  </si>
  <si>
    <r>
      <t xml:space="preserve">The form has been designed for completion using Microsoft Excel ONLY on a Microsoft Windows PC. Its correct operation on any other platform/device cannot be guaranteed. If, for example an Apple iOS/macOS device or a Numbers or Google Sheets software app is used, the various controls, print ranges and other features become deactivated. Also note that printing the form and then scanning it for submission will NOT be acceptable. It is very likely that, in such instances, your application form will be returned without being processed and you will be required to re-submit it so that it can be properly progressed through the Foundation’s procedures for evaluating and agreeing Somerset Grants. If you prefer to send a printed and signed original by post, that </t>
    </r>
    <r>
      <rPr>
        <u/>
        <sz val="11"/>
        <color rgb="FFFF0000"/>
        <rFont val="Arial Narrow"/>
        <family val="2"/>
      </rPr>
      <t>must ONLY be in addition</t>
    </r>
    <r>
      <rPr>
        <sz val="11"/>
        <color rgb="FFFF0000"/>
        <rFont val="Arial Narrow"/>
        <family val="2"/>
      </rPr>
      <t xml:space="preserve"> to first sending your Excel spreadsheet/workbook by email.</t>
    </r>
  </si>
  <si>
    <t>finance@earlham.haringey.sch.uk / erarieya.309@lgflmail.org</t>
  </si>
  <si>
    <t>Wallace</t>
  </si>
  <si>
    <t>Vale Inclusion Scheme [co-located with Belmont Junior School]</t>
  </si>
  <si>
    <t>grant.bright@rokesly-inf.haringey.sch.uk</t>
  </si>
  <si>
    <t>Amardeep</t>
  </si>
  <si>
    <t>Panesar</t>
  </si>
  <si>
    <t>Lock</t>
  </si>
  <si>
    <t>Darren</t>
  </si>
  <si>
    <t>p.mccartan@stthomasmoreschool.org.uk</t>
  </si>
  <si>
    <t>Stavroulla</t>
  </si>
  <si>
    <t>Stavrinou</t>
  </si>
  <si>
    <t>Ellen</t>
  </si>
  <si>
    <t>Robertson</t>
  </si>
  <si>
    <t>admin@ferrylane.haringey.sch.uk</t>
  </si>
  <si>
    <t>sbm@ourladymuswell.haringey.sch.uk</t>
  </si>
  <si>
    <t>admin@leavalley.haringey.sch.uk</t>
  </si>
  <si>
    <t>Stephanie</t>
  </si>
  <si>
    <t>Longstaff</t>
  </si>
  <si>
    <t>jon.vellapah@devonshirehill.haringey.sch.uk</t>
  </si>
  <si>
    <t>09/02/2023 &amp; 07/07/2023</t>
  </si>
  <si>
    <t>smustafa@parkview.haringey.sch.uk</t>
  </si>
  <si>
    <t>ndouglas24.309@lgflmail.org</t>
  </si>
  <si>
    <t xml:space="preserve">update advised on S4231 : </t>
  </si>
  <si>
    <t>t.dimitrova@coldfall.haringey.sch.uk</t>
  </si>
  <si>
    <t>Towards the cost of pupils from families in financial hardship attending a residential trip to Pendarren OEC</t>
  </si>
  <si>
    <t>Residential trip to Pendarren OEC</t>
  </si>
  <si>
    <t>Towards the cost of pupils from families in financial hardship attending a residential trip to Pendarren OEC.
NB: The Trustees of the Tottenham Grammar School Foundation are very familiar with the benefits to Haringey young people when visiting Pendarren. Over the years, many of the Trustees have visited the Centre.
Schools are therefore not required to add any further supporting statement in this part of the application form.
However, the Trustees do insist that full information about the overall cost of the trip is included in Section [16] below. This is necessary to try and ensure equity in the treatment of the many funding requests received each year and maintain consistency in the Foundation’s decisions.
Section [16] is now pre-populated with a range of headings that the Trustees will expect to see. These headings have been taken from those previously used by some schools. You might want to supplement these with others that are relevant to your particular trip. If necessary, the list will be expanded in future versions of this application form.</t>
  </si>
  <si>
    <t>This Section does not need to be completed for Pendarren applications</t>
  </si>
  <si>
    <t>Basic cost of the residential course per child</t>
  </si>
  <si>
    <t>Basic cost of the residential course per FSM child</t>
  </si>
  <si>
    <t>Transport (e.g. return Coach Hire, etc)</t>
  </si>
  <si>
    <t>Horse riding / Pony Trekking</t>
  </si>
  <si>
    <t>Storyteller</t>
  </si>
  <si>
    <t>Pendarren CD of photographs</t>
  </si>
  <si>
    <t>Pocket Money</t>
  </si>
  <si>
    <t>Prizes and gifts</t>
  </si>
  <si>
    <t>GO BACK UP TO THE TOP OF THIS SHEET</t>
  </si>
  <si>
    <t>click to Switch to Pendarren ONLY version</t>
  </si>
  <si>
    <t>Tamsin</t>
  </si>
  <si>
    <t>Brown</t>
  </si>
  <si>
    <t>helen.goldman@woodlandspark-nur.haringey.sch.uk</t>
  </si>
  <si>
    <t>Annie</t>
  </si>
  <si>
    <t>Ashraf</t>
  </si>
  <si>
    <t>Ruth</t>
  </si>
  <si>
    <t>Doak</t>
  </si>
  <si>
    <t>knottage@pemburyhouse.haringey.sch.uk</t>
  </si>
  <si>
    <t>La Rose Lane</t>
  </si>
  <si>
    <r>
      <rPr>
        <u/>
        <sz val="11"/>
        <color rgb="FFFF0000"/>
        <rFont val="Arial Narrow"/>
        <family val="2"/>
      </rPr>
      <t>You are reminded that</t>
    </r>
    <r>
      <rPr>
        <sz val="11"/>
        <color rgb="FFFF0000"/>
        <rFont val="Arial Narrow"/>
        <family val="2"/>
      </rPr>
      <t xml:space="preserve"> this application form is for completion entirely on-screen – it cannot be submitted (or uploaded) ‘on-line’ but </t>
    </r>
    <r>
      <rPr>
        <b/>
        <sz val="11"/>
        <color rgb="FFFF0000"/>
        <rFont val="Arial Narrow"/>
        <family val="2"/>
      </rPr>
      <t>must be returned</t>
    </r>
    <r>
      <rPr>
        <sz val="11"/>
        <color rgb="FFFF0000"/>
        <rFont val="Arial Narrow"/>
        <family val="2"/>
      </rPr>
      <t xml:space="preserve"> to the Foundation </t>
    </r>
    <r>
      <rPr>
        <b/>
        <sz val="11"/>
        <color rgb="FFFF0000"/>
        <rFont val="Arial Narrow"/>
        <family val="2"/>
      </rPr>
      <t>as an email</t>
    </r>
    <r>
      <rPr>
        <sz val="11"/>
        <color rgb="FFFF0000"/>
        <rFont val="Arial Narrow"/>
        <family val="2"/>
      </rPr>
      <t xml:space="preserve"> attachment (use somerset.grants.for.schools@tgsf.info or any other address that you have for TGSF). It must be returned as an Excel Workbook and NOT CONVERTED to any other format – see below.</t>
    </r>
  </si>
  <si>
    <r>
      <rPr>
        <b/>
        <u/>
        <sz val="12"/>
        <color theme="0"/>
        <rFont val="Calibri"/>
        <family val="2"/>
      </rPr>
      <t>FINISHED YOUR APPLICATION?</t>
    </r>
    <r>
      <rPr>
        <b/>
        <u/>
        <sz val="11"/>
        <color theme="0"/>
        <rFont val="Calibri"/>
        <family val="2"/>
      </rPr>
      <t xml:space="preserve">
</t>
    </r>
    <r>
      <rPr>
        <b/>
        <u/>
        <sz val="9"/>
        <color theme="0"/>
        <rFont val="Calibri"/>
        <family val="2"/>
      </rPr>
      <t>Click here to begin an email for attaching your completed form to</t>
    </r>
  </si>
  <si>
    <t>FORMS THAT HAVE BEEN prepared and or saved and or sent USING GOOGLE DOCs and or GOOGLE DRIVE WILL NOT BE ACCEPTED</t>
  </si>
  <si>
    <t>...</t>
  </si>
  <si>
    <t>fai@gladesmore.com</t>
  </si>
  <si>
    <t>Mulberry Academy Woodside</t>
  </si>
  <si>
    <t>Bedding</t>
  </si>
  <si>
    <t>gcox@coleridgeprimary.net</t>
  </si>
  <si>
    <t>xx</t>
  </si>
  <si>
    <t>finance@woodsidehighschool.co.uk / patrick.mullally@woodsidehighschool.co.uk</t>
  </si>
  <si>
    <t>Downhills Park Road</t>
  </si>
  <si>
    <t>N17 6AR</t>
  </si>
  <si>
    <t>020 3876 6555</t>
  </si>
  <si>
    <t>office@thegroveschool.co.uk</t>
  </si>
  <si>
    <t>The Grove School</t>
  </si>
  <si>
    <t>Miles</t>
  </si>
  <si>
    <t>Meera</t>
  </si>
  <si>
    <t>office@risleyavenue-pri.haringey.sch.uk</t>
  </si>
  <si>
    <t>admin@welbourne.haringey.sch.uk</t>
  </si>
  <si>
    <t>Luke</t>
  </si>
  <si>
    <t>Patterson</t>
  </si>
  <si>
    <t>head@mulberry.haringey.sch.uk / office@mulberry.haringey.sch.uk / yvette@mulberry.haringey.sch.uk</t>
  </si>
  <si>
    <t>epanayiotou@stpm.org.uk</t>
  </si>
  <si>
    <t>Andrea</t>
  </si>
  <si>
    <t>When will this project or these event(s), trip(s) or related purchases take place?</t>
  </si>
  <si>
    <r>
      <t xml:space="preserve">[14] 
</t>
    </r>
    <r>
      <rPr>
        <b/>
        <i/>
        <sz val="11"/>
        <color theme="1"/>
        <rFont val="Arial"/>
        <family val="2"/>
      </rPr>
      <t>(a)</t>
    </r>
  </si>
  <si>
    <r>
      <t xml:space="preserve">[14] 
</t>
    </r>
    <r>
      <rPr>
        <b/>
        <i/>
        <sz val="11"/>
        <color theme="1"/>
        <rFont val="Arial"/>
        <family val="2"/>
      </rPr>
      <t>(b)</t>
    </r>
  </si>
  <si>
    <r>
      <t xml:space="preserve">After the date(s) stated in [14](a) above, when do you expect your school will be making its claim for the reimbursement of any funds granted?    </t>
    </r>
    <r>
      <rPr>
        <sz val="10"/>
        <color theme="1"/>
        <rFont val="Calibri"/>
        <family val="2"/>
        <scheme val="minor"/>
      </rPr>
      <t xml:space="preserve"> (This information is important - especially if your claim IS NOT going to be made in the current Academic Year)</t>
    </r>
  </si>
  <si>
    <t>When will this trip to Pendarren take place?</t>
  </si>
  <si>
    <t>Panayiotou-Argyrou</t>
  </si>
  <si>
    <t>head@st-igs.haringey.sch.uk</t>
  </si>
  <si>
    <t>South Grove Primary School</t>
  </si>
  <si>
    <t xml:space="preserve">***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t>
  </si>
  <si>
    <t>*** CLICK HERE and enter '1' to ACTIVATE  *** CLICK HERE and enter '1' to ACTIVATE  *** CLICK HERE and enter '1' to ACTIVATE  *** CLICK HERE and enter '1' to ACTIVATE  *** CLICK HERE and enter '1' to ACTIVATE  *** CLICK HERE and enter '1' to ACTIVATE  ***</t>
  </si>
  <si>
    <t>office@belmontjnr.haringey.sch.uk / ejeffers1.309@lgflmail.org</t>
  </si>
  <si>
    <t>Georgina</t>
  </si>
  <si>
    <t>Reynolds</t>
  </si>
  <si>
    <t>Lewis</t>
  </si>
  <si>
    <t>Nadine</t>
  </si>
  <si>
    <r>
      <t xml:space="preserve">Full breakdown of all the VAT exclusive costs associated with this application(where appropriate, 
copies of suppliers’ quotes/estimates should be attached):                      </t>
    </r>
    <r>
      <rPr>
        <b/>
        <sz val="11"/>
        <color rgb="FFFF0000"/>
        <rFont val="Calibri"/>
        <family val="2"/>
        <scheme val="minor"/>
      </rPr>
      <t xml:space="preserve">                        </t>
    </r>
    <r>
      <rPr>
        <b/>
        <sz val="11"/>
        <color rgb="FF00B050"/>
        <rFont val="Calibri"/>
        <family val="2"/>
        <scheme val="minor"/>
      </rPr>
      <t>††</t>
    </r>
    <r>
      <rPr>
        <b/>
        <sz val="11"/>
        <color rgb="FFFF0000"/>
        <rFont val="Calibri"/>
        <family val="2"/>
        <scheme val="minor"/>
      </rPr>
      <t xml:space="preserve">                  </t>
    </r>
    <r>
      <rPr>
        <b/>
        <sz val="11"/>
        <color rgb="FF00B050"/>
        <rFont val="Calibri"/>
        <family val="2"/>
        <scheme val="minor"/>
      </rPr>
      <t>††                 ††</t>
    </r>
  </si>
  <si>
    <r>
      <rPr>
        <sz val="8"/>
        <color theme="1"/>
        <rFont val="Calibri"/>
        <family val="2"/>
        <scheme val="minor"/>
      </rPr>
      <t xml:space="preserve">ex VAT </t>
    </r>
    <r>
      <rPr>
        <sz val="11"/>
        <color theme="1"/>
        <rFont val="Calibri"/>
        <family val="2"/>
        <scheme val="minor"/>
      </rPr>
      <t>Unit Value</t>
    </r>
  </si>
  <si>
    <t>ex VAT Sub Total</t>
  </si>
  <si>
    <r>
      <t xml:space="preserve">The total cost of the project </t>
    </r>
    <r>
      <rPr>
        <i/>
        <sz val="10"/>
        <color theme="1"/>
        <rFont val="Calibri"/>
        <family val="2"/>
        <scheme val="minor"/>
      </rPr>
      <t>(as derived from Section [16] overleaf)</t>
    </r>
    <r>
      <rPr>
        <sz val="11"/>
        <color theme="1"/>
        <rFont val="Calibri"/>
        <family val="2"/>
        <scheme val="minor"/>
      </rPr>
      <t xml:space="preserve"> </t>
    </r>
    <r>
      <rPr>
        <b/>
        <sz val="11"/>
        <color theme="1"/>
        <rFont val="Calibri"/>
        <family val="2"/>
        <scheme val="minor"/>
      </rPr>
      <t>excluding VAT</t>
    </r>
    <r>
      <rPr>
        <sz val="11"/>
        <color theme="1"/>
        <rFont val="Calibri"/>
        <family val="2"/>
        <scheme val="minor"/>
      </rPr>
      <t xml:space="preserve"> is:</t>
    </r>
  </si>
  <si>
    <r>
      <t xml:space="preserve">Total Project Cost EXCLUDING any applicable Value Added Tax </t>
    </r>
    <r>
      <rPr>
        <i/>
        <sz val="10"/>
        <color theme="1"/>
        <rFont val="Calibri"/>
        <family val="2"/>
        <scheme val="minor"/>
      </rPr>
      <t>(as shown in Section [11] overleaf)</t>
    </r>
  </si>
  <si>
    <t>08/05/2025 &amp; 23/05/2025 &amp; 12/06/2025</t>
  </si>
  <si>
    <t>07/05/2025 &amp; 20/06/2025</t>
  </si>
  <si>
    <t>adminstmartins@stpm.org.uk</t>
  </si>
  <si>
    <t>finance@thewillow.haringey.sch.uk</t>
  </si>
  <si>
    <t>head@rhodesavenue.org.uk</t>
  </si>
  <si>
    <t>07/05/2025 &amp; 04/06/2025 &amp; 25/07/2025 &amp; 05/09/2025</t>
  </si>
  <si>
    <t>Helen</t>
  </si>
  <si>
    <t>Graff</t>
  </si>
  <si>
    <t>Head Teacher's (or Assistant/Deputy's)
email address</t>
  </si>
  <si>
    <t>Gerry.Robinson@haringey.gov.uk</t>
  </si>
  <si>
    <t>headteacher@muswell-hill.haringey.sch.uk</t>
  </si>
  <si>
    <t>AWebster@parkview.haringey.sch.uk</t>
  </si>
  <si>
    <t>martind@riverside.haringey.sch.uk</t>
  </si>
  <si>
    <t>head@stmarysn8.co.uk</t>
  </si>
  <si>
    <t>head@lancs-pri.haringey.sch.uk</t>
  </si>
  <si>
    <t>head@mulberry.haringey.sch.uk</t>
  </si>
  <si>
    <t>pco@hws.haringey.sch.uk</t>
  </si>
  <si>
    <t>mmckenzie@alexandrapark.school</t>
  </si>
  <si>
    <t>Zoe</t>
  </si>
  <si>
    <t>Judge</t>
  </si>
  <si>
    <t>zjudge@fortismere.org.uk</t>
  </si>
  <si>
    <t>Bernard</t>
  </si>
  <si>
    <t>pbd@gladesmore.com</t>
  </si>
  <si>
    <t>kuljit.rahelu@hornseyschool.com</t>
  </si>
  <si>
    <t>Moira</t>
  </si>
  <si>
    <t>Green</t>
  </si>
  <si>
    <t>mgr@dukesacademy.org.uk</t>
  </si>
  <si>
    <t xml:space="preserve">Alex </t>
  </si>
  <si>
    <t>Rosen</t>
  </si>
  <si>
    <t>a.rosen@stthomasmoreschool.org.uk</t>
  </si>
  <si>
    <t>awallace@mulberryschoolstrust.org</t>
  </si>
  <si>
    <t>psutton@greigcityacademy.co.uk</t>
  </si>
  <si>
    <t>elen.roberts@heartlands.haringey.sch.uk</t>
  </si>
  <si>
    <t>Nick</t>
  </si>
  <si>
    <t>Soar</t>
  </si>
  <si>
    <t>Nick.Soar@harrisfederation.org.uk</t>
  </si>
  <si>
    <t>Johanna</t>
  </si>
  <si>
    <t>head@blanchenevile.org.uk</t>
  </si>
  <si>
    <t xml:space="preserve">Maureen </t>
  </si>
  <si>
    <t>maureen.duncan@thebrook.haringey.sch.uk</t>
  </si>
  <si>
    <t>Woodcock</t>
  </si>
  <si>
    <t>dawn.woodcock@vale.haringey.sch.uk</t>
  </si>
  <si>
    <t>Part of HLP</t>
  </si>
  <si>
    <t>ParkLane.ChildrensCentre@haringey.gov.uk</t>
  </si>
  <si>
    <t>CLOSED</t>
  </si>
  <si>
    <t>dawn.ferdinand@thewillow.haringey.sch.uk</t>
  </si>
  <si>
    <t>head@campsbourne.haringey.sch.uk</t>
  </si>
  <si>
    <t xml:space="preserve">Carol </t>
  </si>
  <si>
    <t>trianglecentre@haringey.gov.uk</t>
  </si>
  <si>
    <t>sclarke@alexprimary.haringey.sch.uk</t>
  </si>
  <si>
    <t>head@belmont-inf.haringey.sch.uk</t>
  </si>
  <si>
    <t>head@belmontjnr.haringey.sch.uk</t>
  </si>
  <si>
    <t>head@boundsgreen.haringey.sch.uk</t>
  </si>
  <si>
    <t>jgeorge14.309@lgflmail.org</t>
  </si>
  <si>
    <t>Charles</t>
  </si>
  <si>
    <t>Soyka</t>
  </si>
  <si>
    <t>Marshall</t>
  </si>
  <si>
    <t>w.marshall@coldfall.haringey.sch.uk</t>
  </si>
  <si>
    <t>georgia.reynolds@harrisfederation.org.uk</t>
  </si>
  <si>
    <t>lchoueke@coleridgeprimary.net</t>
  </si>
  <si>
    <t xml:space="preserve">sstavrinou2.309@lgflmail.org </t>
  </si>
  <si>
    <t>julie.d'abreu@devonshirehill.haringey.sch.uk</t>
  </si>
  <si>
    <t>lois.longstaff@harrisfederation.org.uk</t>
  </si>
  <si>
    <t>nrezai2.309@lgflmail.org</t>
  </si>
  <si>
    <t>hshahhead@earlsmead.co.uk</t>
  </si>
  <si>
    <t>lrawashdeh1.309@lgflmail.org</t>
  </si>
  <si>
    <t>hos@ht309.ldbsact.org</t>
  </si>
  <si>
    <t>william.dean@highgate-pri.haringey.sch.uk</t>
  </si>
  <si>
    <t>maria.kokotsis@leavalley.haringey.sch.uk</t>
  </si>
  <si>
    <t>lpatterson25.309@lgflmail.org</t>
  </si>
  <si>
    <t>mmartinez@trinityprimaryacademy.org</t>
  </si>
  <si>
    <t>tbrown@noelparkprimaryschool.org</t>
  </si>
  <si>
    <t>head@nhp.haringey.sch.uk</t>
  </si>
  <si>
    <t>smcnicholas4.309@lgflmail.org</t>
  </si>
  <si>
    <t>rdoak@pemburyhouse.haringey.sch.uk</t>
  </si>
  <si>
    <t>maria.panayiotou@rhodesavenue.org.uk</t>
  </si>
  <si>
    <t>head@risleyavenue-pri.haringey.sch.uk</t>
  </si>
  <si>
    <t>bola.soneye-thomas@rokesly-jun.haringey.sch.uk</t>
  </si>
  <si>
    <t>sian.mcdermott@rowlandhill.haringey.sch.uk</t>
  </si>
  <si>
    <t>Jade-Simone</t>
  </si>
  <si>
    <t>Bacon</t>
  </si>
  <si>
    <t>headteacher@st-michaels.enfield.sch.uk</t>
  </si>
  <si>
    <t>hos@sa309.ldbsact.org</t>
  </si>
  <si>
    <t>head.federation@sfds.haringey.sch.uk</t>
  </si>
  <si>
    <t>head@stmichaelsn6.com</t>
  </si>
  <si>
    <t>s.mcnicholas@st-johnvianney.haringey.sch.uk</t>
  </si>
  <si>
    <t>head@stpm.org.uk</t>
  </si>
  <si>
    <t>jronan@stmarysrcpriory.haringey.sch.uk</t>
  </si>
  <si>
    <t>hos@sm309.ldbsact.org</t>
  </si>
  <si>
    <t>exechead@spah.haringey.sch.uk</t>
  </si>
  <si>
    <t>emurray4.309@lgfl.org</t>
  </si>
  <si>
    <t>head@shjs.haringey.sch.uk</t>
  </si>
  <si>
    <t>head@stroudgreenprimary.com</t>
  </si>
  <si>
    <t>aashraf@tetherdownschool.org</t>
  </si>
  <si>
    <t>Dara</t>
  </si>
  <si>
    <t>O'Reilly</t>
  </si>
  <si>
    <t>childrenscentre@welbourne.haringey.sch.uk</t>
  </si>
  <si>
    <t>Raakhee</t>
  </si>
  <si>
    <t>Tailor</t>
  </si>
  <si>
    <t>rtailor@welbourne.haringey.sch.uk</t>
  </si>
  <si>
    <t>mary.gardiner@westgreen.haringey.sch.uk</t>
  </si>
  <si>
    <t>head@westonpark.haringey.sch.uk</t>
  </si>
  <si>
    <t>Adam</t>
  </si>
  <si>
    <t>Berridge</t>
  </si>
  <si>
    <t>a.berridge@brookhouseprimary.net</t>
  </si>
  <si>
    <t>helen@edenprimary.org.uk</t>
  </si>
  <si>
    <t>lucia.santi@thegroveschool.co.uk</t>
  </si>
  <si>
    <t>woodsidechildrencentre@haringey.gov.uk</t>
  </si>
  <si>
    <t>gaddison@stmarysrcpriory.haringey.sch.uk</t>
  </si>
  <si>
    <t>finance@st-igs.haringey.sch.uk</t>
  </si>
  <si>
    <t>12/09/2025 &amp; 23/10/2025</t>
  </si>
  <si>
    <t>16/09/2025 &amp; 01/10/2025 &amp; 04/10/2025 &amp; 23/10/2025</t>
  </si>
  <si>
    <t>11/09/2025 &amp; 05/11/2025</t>
  </si>
  <si>
    <t>08/10/2025 &amp; 12/11/2025</t>
  </si>
  <si>
    <t>charu.makwana@laetottenham.ac.uk</t>
  </si>
  <si>
    <t>admin@brucegrove.haringey.sch.uk / borders.309@lgflmail.org</t>
  </si>
  <si>
    <t>finance@harristottenham.org.uk</t>
  </si>
  <si>
    <t>PO Box 81763
LONDON</t>
  </si>
  <si>
    <t>N4 9QD
Telephone:  020 8882 2999</t>
  </si>
  <si>
    <r>
      <t>The Foundation can help fund</t>
    </r>
    <r>
      <rPr>
        <b/>
        <sz val="11"/>
        <color rgb="FF00B050"/>
        <rFont val="Aptos"/>
        <family val="2"/>
      </rPr>
      <t>:</t>
    </r>
  </si>
  <si>
    <r>
      <t>The Foundation prefers</t>
    </r>
    <r>
      <rPr>
        <b/>
        <sz val="11"/>
        <color rgb="FF00B050"/>
        <rFont val="Aptos"/>
        <family val="2"/>
      </rPr>
      <t>:</t>
    </r>
  </si>
  <si>
    <r>
      <t>Other Points</t>
    </r>
    <r>
      <rPr>
        <b/>
        <sz val="11"/>
        <color theme="1"/>
        <rFont val="Aptos"/>
        <family val="2"/>
      </rPr>
      <t>:</t>
    </r>
  </si>
  <si>
    <r>
      <t xml:space="preserve">Use of the Foundation’s “Somerset Grant (Schools)” application form </t>
    </r>
    <r>
      <rPr>
        <b/>
        <u/>
        <sz val="11"/>
        <color theme="1"/>
        <rFont val="Aptos"/>
        <family val="2"/>
      </rPr>
      <t>is a requirement</t>
    </r>
    <r>
      <rPr>
        <sz val="11"/>
        <color theme="1"/>
        <rFont val="Aptos"/>
        <family val="2"/>
      </rPr>
      <t>. It will often enable a quicker response time for a decision to be issued because it usually minimises the need to refer back to the School for missing information.</t>
    </r>
  </si>
  <si>
    <r>
      <t>It is essential that information on Pupil Premium Funding, as requested in sections</t>
    </r>
    <r>
      <rPr>
        <b/>
        <sz val="11"/>
        <color theme="1"/>
        <rFont val="Aptos"/>
        <family val="2"/>
      </rPr>
      <t xml:space="preserve"> [3]</t>
    </r>
    <r>
      <rPr>
        <sz val="11"/>
        <color theme="1"/>
        <rFont val="Aptos"/>
        <family val="2"/>
      </rPr>
      <t xml:space="preserve">, </t>
    </r>
    <r>
      <rPr>
        <b/>
        <sz val="11"/>
        <color theme="1"/>
        <rFont val="Aptos"/>
        <family val="2"/>
      </rPr>
      <t>[8]</t>
    </r>
    <r>
      <rPr>
        <sz val="11"/>
        <color theme="1"/>
        <rFont val="Aptos"/>
        <family val="2"/>
      </rPr>
      <t xml:space="preserve"> and </t>
    </r>
    <r>
      <rPr>
        <b/>
        <sz val="11"/>
        <color theme="1"/>
        <rFont val="Aptos"/>
        <family val="2"/>
      </rPr>
      <t>[9]</t>
    </r>
    <r>
      <rPr>
        <sz val="11"/>
        <color theme="1"/>
        <rFont val="Aptos"/>
        <family val="2"/>
      </rPr>
      <t xml:space="preserve"> of the application form is provided. Forms will be returned if this data is missing. Whilst the Trustees will make reference to a school’s website for its published statement on how it uses / has used its allocation of Pupil Premium Funding, the detail of how it relates to a particular application for a Somerset Grant will be relevant to the Foundation’s decision.</t>
    </r>
  </si>
  <si>
    <t>the employment of staff (or any payment of individuals for provision of services to the school)</t>
  </si>
  <si>
    <t>all applications to be made or endorsed by the Headteacher (in any event, return correspondence will always be addressed to the Head)</t>
  </si>
  <si>
    <t>The Committee or the Chair’s decisions are usually notified to applicants within 7 to 10 days. However, notifications may take longer during the Autumn Term because of the Foundation’s extensive activity processing Undergraduate and college Awards for individual students. Schools may find it easier to check the status of their application by sending an email to the Clerk (see below).</t>
  </si>
  <si>
    <r>
      <t>The</t>
    </r>
    <r>
      <rPr>
        <b/>
        <sz val="11"/>
        <color theme="1"/>
        <rFont val="Aptos"/>
        <family val="2"/>
      </rPr>
      <t xml:space="preserve"> </t>
    </r>
    <r>
      <rPr>
        <b/>
        <u/>
        <sz val="11"/>
        <color theme="1"/>
        <rFont val="Aptos"/>
        <family val="2"/>
      </rPr>
      <t>Foundation cannot fund</t>
    </r>
    <r>
      <rPr>
        <b/>
        <sz val="11"/>
        <color theme="1"/>
        <rFont val="Aptos"/>
        <family val="2"/>
      </rPr>
      <t xml:space="preserve">: </t>
    </r>
    <r>
      <rPr>
        <sz val="11"/>
        <color theme="1"/>
        <rFont val="Aptos"/>
        <family val="2"/>
      </rPr>
      <t>Clause 32 of the Scheme for the regulation of the Foundation says: “The Charity Not To Relieve Public Funds. The Trustees shall not apply income of the Charity directly in relief of rates, taxes or other public funds but may apply income in supplementing relief or assistance provided out of public funds”.</t>
    </r>
  </si>
  <si>
    <t>to help you plan the timing of your submission, CLICK HERE to see the Foundation's website for dates of Award meetings</t>
  </si>
  <si>
    <t>SCH v2026.3</t>
  </si>
  <si>
    <t>TGSF Schools Application Pack – Instructions for Schools</t>
  </si>
  <si>
    <t>BEFORE YOU BEGIN</t>
  </si>
  <si>
    <t>a)</t>
  </si>
  <si>
    <t>b)</t>
  </si>
  <si>
    <t>c)</t>
  </si>
  <si>
    <t>d)</t>
  </si>
  <si>
    <t>e)</t>
  </si>
  <si>
    <t>ABOUT THIS WORKBOOK</t>
  </si>
  <si>
    <t>This Excel Workbook contains three key worksheets:</t>
  </si>
  <si>
    <t>COMPLETING THE FORM</t>
  </si>
  <si>
    <t>Pay attention to the dark grey column on the right-hand side of the viewable area. This contains:</t>
  </si>
  <si>
    <t>IMPORTANT – SOFTWARE &amp; FORMAT REQUIREMENTS</t>
  </si>
  <si>
    <t>⚠</t>
  </si>
  <si>
    <t>HOW TO SUBMIT YOUR APPLICATION</t>
  </si>
  <si>
    <t>QUICK REFERENCE CHECKLIST</t>
  </si>
  <si>
    <t>☐</t>
  </si>
  <si>
    <t>CONTACT THE FOUNDATION</t>
  </si>
  <si>
    <t>☎</t>
  </si>
  <si>
    <t>✉</t>
  </si>
  <si>
    <t>Advice to Schools – Information about what the Foundation can and cannot fund</t>
  </si>
  <si>
    <t>Somerset Grants – Please read these instructions carefully before completing your application</t>
  </si>
  <si>
    <t>Ensure you are using the latest version of the application form. The Trustees always require all funding requests to be made on the latest version</t>
  </si>
  <si>
    <t>Read the Guidance Notes on the third worksheet of this workbook before you begin completing your application</t>
  </si>
  <si>
    <t>Check the Trustee meeting dates on the Foundation's website before submitting. Meeting schedules may change from time to time, so always verify the latest dates</t>
  </si>
  <si>
    <t>Applications must be submitted a minimum of 11 days before an Award meeting date to allow time for processing and circulation to Trustees</t>
  </si>
  <si>
    <t>Application Form – The main application form. Please select your school's name from the drop-down menu</t>
  </si>
  <si>
    <t>Pendarren ONLY – For Pendarren-specific applications only</t>
  </si>
  <si>
    <t>Use the drop-down menu on the Application Form to select your school’s name</t>
  </si>
  <si>
    <t>•  Tips (in red/yellow) – on how to use the form correctly</t>
  </si>
  <si>
    <t>•  Advice messages (in white) – about certain elements of the information you have entered</t>
  </si>
  <si>
    <t>Please also read the notes highlighted in red on the application form itself for additional important guidance</t>
  </si>
  <si>
    <t>This form must be completed using Microsoft Excel ONLY</t>
  </si>
  <si>
    <t>Do NOT use Google Sheets or any other software. Using alternative software will deactivate controls and features, and the Foundation will not be able to process your application</t>
  </si>
  <si>
    <t>Do NOT convert the file to any other format (e.g. PDF, CSV). It must remain as an Excel Workbook (.xlsx)</t>
  </si>
  <si>
    <t>Save the completed workbook as an Excel file (.xlsx)</t>
  </si>
  <si>
    <t>Email the completed Excel Workbook to the Foundation as an attachment</t>
  </si>
  <si>
    <t>Website:  www.tgsf.org.uk</t>
  </si>
  <si>
    <t>🌐</t>
  </si>
  <si>
    <t>📷</t>
  </si>
  <si>
    <t>Instagram:  @tottenhamgsfoundation</t>
  </si>
  <si>
    <t>Email:  schools@tgsf.org.uk</t>
  </si>
  <si>
    <t>Please contact the Foundation if you have any questions about completing your application</t>
  </si>
  <si>
    <t>Used the latest version of the application form</t>
  </si>
  <si>
    <t>Read the Advice to Schools notes</t>
  </si>
  <si>
    <t>Completed the form using Microsoft Excel (not Google Sheets or other software)</t>
  </si>
  <si>
    <t>Selected school name from the drop-down menu on the Application Form</t>
  </si>
  <si>
    <t>Reviewed tips and advice in the dark grey column</t>
  </si>
  <si>
    <t>Submitted at least 11 days before the relevant meeting date</t>
  </si>
  <si>
    <t>Emailed as an Excel Workbook attachment (not converted to another format)</t>
  </si>
  <si>
    <t>Check the Foundation’s website for the latest Awards Committee meeting dates before submitting – www.tgsf.org.uk</t>
  </si>
  <si>
    <t>Ensure your application is submitted at least 11 days before the relevant Awards Committee meeting date</t>
  </si>
  <si>
    <t>Checked the latest Awards Committee meeting dates on the Foundation’s website</t>
  </si>
  <si>
    <t>Telephone:  020 8882 2999</t>
  </si>
  <si>
    <r>
      <t xml:space="preserve">The Clerk can be contacted by telephoning 020 8882 2999 or by emailing schools@tgsf.info. Completed application forms should also emailed to this email address as an Excel spreadsheet 
</t>
    </r>
    <r>
      <rPr>
        <b/>
        <sz val="11"/>
        <color theme="1"/>
        <rFont val="Aptos"/>
        <family val="2"/>
      </rPr>
      <t>DO NOT CONVERT IT TO ANY OTHER FORMAT</t>
    </r>
    <r>
      <rPr>
        <sz val="11"/>
        <color theme="1"/>
        <rFont val="Aptos"/>
        <family val="2"/>
      </rPr>
      <t xml:space="preserve"> - do not print it and then scan it for submission. </t>
    </r>
  </si>
  <si>
    <t>The Foundation does not make grants retrospectively, so please ensure your application is submitted to an Awards meeting before your project, trip or event takes place</t>
  </si>
  <si>
    <t>Clause 22 of the Scheme for the regulation of the Foundation says: “APPLICATION OF INCOME. (1) Subject to payment of the expenses aforesaid the Trustees shall apply the income of the Charity in one or more of the following ways:- (i) in promoting the education (including social and physical training) of persons under the age of 25 years....”</t>
  </si>
  <si>
    <t>Clause 22 of the Scheme for the regulation of the Foundation also says: “…. (ii) in providing such special benefits at any maintained school or college in the said London borough as are not normally provided by the Local Authority or the Governing Body;”</t>
  </si>
  <si>
    <t>Colleagues responsible for preparing and submitting bids should be aware that the Foundation only meets every 8-10 weeks, so please ensure your application is submitted to an Awards meeting before your trip, event or project takes place. Dates of the Award Committee meetins are listed on our website and applications must be submitted no later than 11 days before a meeting in order to allow time for processing - see www.tgsf.org.uk The Foundation does NOT make applications retrospectively.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</si>
</sst>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
    <numFmt numFmtId="167" formatCode="_(&quot;$&quot;* #,##0.00_);_(&quot;$&quot;* \(#,##0.00\);_(&quot;$&quot;* &quot;-&quot;??_);_(@_)"/>
  </numFmts>
  <fonts count="11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6"/>
      <color theme="1"/>
      <name val="Arial"/>
      <family val="2"/>
    </font>
    <font>
      <i/>
      <sz val="6"/>
      <color theme="1"/>
      <name val="Arial"/>
      <family val="2"/>
    </font>
    <font>
      <b/>
      <sz val="10"/>
      <color theme="1"/>
      <name val="Arial"/>
      <family val="2"/>
    </font>
    <font>
      <b/>
      <sz val="24"/>
      <color theme="1"/>
      <name val="Arial"/>
      <family val="2"/>
    </font>
    <font>
      <b/>
      <sz val="10"/>
      <color theme="1"/>
      <name val="Symbol"/>
      <family val="1"/>
      <charset val="2"/>
    </font>
    <font>
      <b/>
      <i/>
      <sz val="11"/>
      <color rgb="FFFF0000"/>
      <name val="Calibri"/>
      <family val="2"/>
      <scheme val="minor"/>
    </font>
    <font>
      <b/>
      <sz val="11"/>
      <color rgb="FF0070C0"/>
      <name val="Calibri"/>
      <family val="2"/>
      <scheme val="minor"/>
    </font>
    <font>
      <sz val="11"/>
      <color rgb="FF0070C0"/>
      <name val="Calibri"/>
      <family val="2"/>
      <scheme val="minor"/>
    </font>
    <font>
      <sz val="10"/>
      <color theme="1"/>
      <name val="Arial"/>
      <family val="2"/>
    </font>
    <font>
      <sz val="11"/>
      <color theme="1"/>
      <name val="Arial"/>
      <family val="2"/>
    </font>
    <font>
      <b/>
      <sz val="10"/>
      <color rgb="FF0070C0"/>
      <name val="Arial"/>
      <family val="2"/>
    </font>
    <font>
      <i/>
      <sz val="8"/>
      <color theme="1"/>
      <name val="Calibri"/>
      <family val="2"/>
      <scheme val="minor"/>
    </font>
    <font>
      <b/>
      <sz val="14"/>
      <color rgb="FF0070C0"/>
      <name val="Calibri"/>
      <family val="2"/>
      <scheme val="minor"/>
    </font>
    <font>
      <i/>
      <sz val="11"/>
      <color theme="1"/>
      <name val="Calibri"/>
      <family val="2"/>
      <scheme val="minor"/>
    </font>
    <font>
      <i/>
      <sz val="8"/>
      <name val="Arial"/>
      <family val="2"/>
    </font>
    <font>
      <i/>
      <sz val="11"/>
      <name val="Calibri"/>
      <family val="2"/>
      <scheme val="minor"/>
    </font>
    <font>
      <sz val="11"/>
      <name val="Calibri"/>
      <family val="2"/>
      <scheme val="minor"/>
    </font>
    <font>
      <i/>
      <sz val="8"/>
      <name val="Calibri"/>
      <family val="2"/>
      <scheme val="minor"/>
    </font>
    <font>
      <b/>
      <sz val="11"/>
      <color rgb="FFFF0000"/>
      <name val="Calibri"/>
      <family val="2"/>
      <scheme val="minor"/>
    </font>
    <font>
      <b/>
      <i/>
      <sz val="10"/>
      <color rgb="FFFF0000"/>
      <name val="Calibri"/>
      <family val="2"/>
      <scheme val="minor"/>
    </font>
    <font>
      <i/>
      <sz val="10"/>
      <color theme="1"/>
      <name val="Calibri"/>
      <family val="2"/>
      <scheme val="minor"/>
    </font>
    <font>
      <b/>
      <i/>
      <sz val="11"/>
      <color rgb="FF0070C0"/>
      <name val="Comic Sans MS"/>
      <family val="4"/>
    </font>
    <font>
      <b/>
      <i/>
      <sz val="10"/>
      <color theme="1"/>
      <name val="Calibri"/>
      <family val="2"/>
      <scheme val="minor"/>
    </font>
    <font>
      <b/>
      <sz val="10"/>
      <color rgb="FFFF0000"/>
      <name val="Calibri"/>
      <family val="2"/>
      <scheme val="minor"/>
    </font>
    <font>
      <b/>
      <sz val="24"/>
      <color rgb="FF00B050"/>
      <name val="Calibri"/>
      <family val="2"/>
      <scheme val="minor"/>
    </font>
    <font>
      <sz val="10"/>
      <color theme="0"/>
      <name val="Calibri"/>
      <family val="2"/>
      <scheme val="minor"/>
    </font>
    <font>
      <b/>
      <sz val="11"/>
      <color theme="0"/>
      <name val="Calibri"/>
      <family val="2"/>
      <scheme val="minor"/>
    </font>
    <font>
      <sz val="8"/>
      <color theme="1"/>
      <name val="Calibri"/>
      <family val="2"/>
      <scheme val="minor"/>
    </font>
    <font>
      <sz val="11"/>
      <color theme="1"/>
      <name val="Calibri"/>
      <family val="2"/>
    </font>
    <font>
      <sz val="9"/>
      <color theme="1"/>
      <name val="Calibri"/>
      <family val="2"/>
      <scheme val="minor"/>
    </font>
    <font>
      <b/>
      <sz val="16"/>
      <color rgb="FF0070C0"/>
      <name val="Calibri"/>
      <family val="2"/>
      <scheme val="minor"/>
    </font>
    <font>
      <b/>
      <sz val="10"/>
      <name val="Arial"/>
      <family val="2"/>
    </font>
    <font>
      <b/>
      <sz val="10"/>
      <name val="Verdana"/>
      <family val="2"/>
    </font>
    <font>
      <sz val="10"/>
      <name val="Verdana"/>
      <family val="2"/>
    </font>
    <font>
      <sz val="11"/>
      <color indexed="8"/>
      <name val="Calibri"/>
      <family val="2"/>
      <scheme val="minor"/>
    </font>
    <font>
      <sz val="8"/>
      <name val="Arial"/>
      <family val="2"/>
    </font>
    <font>
      <sz val="8"/>
      <color theme="1"/>
      <name val="Arial"/>
      <family val="2"/>
    </font>
    <font>
      <b/>
      <sz val="12"/>
      <name val="Calibri"/>
      <family val="2"/>
      <scheme val="minor"/>
    </font>
    <font>
      <b/>
      <sz val="12"/>
      <color rgb="FFFF0000"/>
      <name val="Calibri"/>
      <family val="2"/>
      <scheme val="minor"/>
    </font>
    <font>
      <u/>
      <sz val="11"/>
      <color theme="10"/>
      <name val="Calibri"/>
      <family val="2"/>
    </font>
    <font>
      <b/>
      <i/>
      <u/>
      <sz val="11"/>
      <color rgb="FFFF0000"/>
      <name val="Calibri"/>
      <family val="2"/>
      <scheme val="minor"/>
    </font>
    <font>
      <b/>
      <sz val="10"/>
      <color theme="0"/>
      <name val="Calibri"/>
      <family val="2"/>
      <scheme val="minor"/>
    </font>
    <font>
      <sz val="11"/>
      <name val="Arial"/>
      <family val="2"/>
    </font>
    <font>
      <sz val="10"/>
      <name val="Wingdings"/>
      <charset val="2"/>
    </font>
    <font>
      <sz val="10"/>
      <color theme="1"/>
      <name val="Tahoma"/>
      <family val="2"/>
    </font>
    <font>
      <b/>
      <i/>
      <sz val="8"/>
      <color theme="1"/>
      <name val="Arial"/>
      <family val="2"/>
    </font>
    <font>
      <sz val="8"/>
      <color rgb="FFFF0000"/>
      <name val="Calibri"/>
      <family val="2"/>
      <scheme val="minor"/>
    </font>
    <font>
      <b/>
      <i/>
      <sz val="14"/>
      <color theme="0" tint="-0.14999847407452621"/>
      <name val="Calibri"/>
      <family val="2"/>
      <scheme val="minor"/>
    </font>
    <font>
      <b/>
      <u/>
      <sz val="11"/>
      <color theme="1"/>
      <name val="Calibri"/>
      <family val="2"/>
      <scheme val="minor"/>
    </font>
    <font>
      <b/>
      <sz val="11"/>
      <color rgb="FF00B050"/>
      <name val="Calibri"/>
      <family val="2"/>
      <scheme val="minor"/>
    </font>
    <font>
      <sz val="8"/>
      <color rgb="FFFFC000"/>
      <name val="Calibri"/>
      <family val="2"/>
      <scheme val="minor"/>
    </font>
    <font>
      <b/>
      <u/>
      <sz val="10"/>
      <color theme="0"/>
      <name val="Calibri"/>
      <family val="2"/>
      <scheme val="minor"/>
    </font>
    <font>
      <b/>
      <sz val="11"/>
      <color rgb="FFFFC000"/>
      <name val="Calibri"/>
      <family val="2"/>
      <scheme val="minor"/>
    </font>
    <font>
      <b/>
      <sz val="10"/>
      <color theme="0"/>
      <name val="Wingdings"/>
      <charset val="2"/>
    </font>
    <font>
      <sz val="11"/>
      <color theme="0"/>
      <name val="Calibri"/>
      <family val="2"/>
      <scheme val="minor"/>
    </font>
    <font>
      <sz val="11"/>
      <color theme="1" tint="0.249977111117893"/>
      <name val="Calibri"/>
      <family val="2"/>
      <scheme val="minor"/>
    </font>
    <font>
      <b/>
      <u/>
      <sz val="10"/>
      <color rgb="FF00B0F0"/>
      <name val="Calibri"/>
      <family val="2"/>
    </font>
    <font>
      <sz val="8"/>
      <color theme="0" tint="-0.14999847407452621"/>
      <name val="Calibri"/>
      <family val="2"/>
      <scheme val="minor"/>
    </font>
    <font>
      <sz val="8"/>
      <color theme="1" tint="0.249977111117893"/>
      <name val="Calibri"/>
      <family val="2"/>
      <scheme val="minor"/>
    </font>
    <font>
      <b/>
      <i/>
      <sz val="10"/>
      <color theme="1" tint="0.249977111117893"/>
      <name val="Calibri"/>
      <family val="2"/>
      <scheme val="minor"/>
    </font>
    <font>
      <b/>
      <sz val="10"/>
      <color rgb="FF00B050"/>
      <name val="Calibri"/>
      <family val="2"/>
      <scheme val="minor"/>
    </font>
    <font>
      <b/>
      <sz val="11"/>
      <color rgb="FF92D050"/>
      <name val="Calibri"/>
      <family val="2"/>
      <scheme val="minor"/>
    </font>
    <font>
      <sz val="10"/>
      <name val="Arial"/>
      <family val="2"/>
    </font>
    <font>
      <sz val="11"/>
      <color rgb="FFFF0000"/>
      <name val="Arial Narrow"/>
      <family val="2"/>
    </font>
    <font>
      <b/>
      <sz val="11"/>
      <color rgb="FFFF0000"/>
      <name val="Arial Narrow"/>
      <family val="2"/>
    </font>
    <font>
      <u/>
      <sz val="11"/>
      <color rgb="FFFF0000"/>
      <name val="Arial Narrow"/>
      <family val="2"/>
    </font>
    <font>
      <b/>
      <sz val="11"/>
      <color rgb="FFFF0000"/>
      <name val="Arial"/>
      <family val="2"/>
    </font>
    <font>
      <strike/>
      <sz val="11"/>
      <color indexed="8"/>
      <name val="Calibri"/>
      <family val="2"/>
      <scheme val="minor"/>
    </font>
    <font>
      <strike/>
      <sz val="8"/>
      <name val="Arial"/>
      <family val="2"/>
    </font>
    <font>
      <strike/>
      <sz val="10"/>
      <name val="Verdana"/>
      <family val="2"/>
    </font>
    <font>
      <strike/>
      <u/>
      <sz val="11"/>
      <color theme="10"/>
      <name val="Calibri"/>
      <family val="2"/>
    </font>
    <font>
      <sz val="8"/>
      <color indexed="8"/>
      <name val="Calibri"/>
      <family val="2"/>
      <scheme val="minor"/>
    </font>
    <font>
      <u/>
      <sz val="8"/>
      <color theme="10"/>
      <name val="Calibri"/>
      <family val="2"/>
    </font>
    <font>
      <sz val="7"/>
      <color indexed="8"/>
      <name val="Calibri"/>
      <family val="2"/>
      <scheme val="minor"/>
    </font>
    <font>
      <strike/>
      <sz val="7"/>
      <color indexed="8"/>
      <name val="Calibri"/>
      <family val="2"/>
      <scheme val="minor"/>
    </font>
    <font>
      <sz val="7"/>
      <color theme="1"/>
      <name val="Calibri"/>
      <family val="2"/>
      <scheme val="minor"/>
    </font>
    <font>
      <b/>
      <u/>
      <sz val="11"/>
      <color theme="0"/>
      <name val="Calibri"/>
      <family val="2"/>
    </font>
    <font>
      <b/>
      <u/>
      <sz val="9"/>
      <color theme="0"/>
      <name val="Calibri"/>
      <family val="2"/>
    </font>
    <font>
      <b/>
      <u/>
      <sz val="12"/>
      <color theme="0"/>
      <name val="Calibri"/>
      <family val="2"/>
    </font>
    <font>
      <b/>
      <sz val="14"/>
      <color rgb="FF7030A0"/>
      <name val="Arial Narrow"/>
      <family val="2"/>
    </font>
    <font>
      <sz val="11"/>
      <color theme="10"/>
      <name val="Calibri"/>
      <family val="2"/>
    </font>
    <font>
      <sz val="10"/>
      <color theme="1"/>
      <name val="Calibri"/>
      <family val="2"/>
      <scheme val="minor"/>
    </font>
    <font>
      <sz val="8"/>
      <color theme="0" tint="-4.9989318521683403E-2"/>
      <name val="Calibri"/>
      <family val="2"/>
      <scheme val="minor"/>
    </font>
    <font>
      <b/>
      <sz val="9"/>
      <color rgb="FF0070C0"/>
      <name val="Calibri"/>
      <family val="2"/>
      <scheme val="minor"/>
    </font>
    <font>
      <b/>
      <i/>
      <sz val="11"/>
      <color theme="1"/>
      <name val="Arial"/>
      <family val="2"/>
    </font>
    <font>
      <sz val="8"/>
      <color theme="0" tint="-0.34998626667073579"/>
      <name val="Calibri"/>
      <family val="2"/>
    </font>
    <font>
      <sz val="9"/>
      <color indexed="8"/>
      <name val="Arial"/>
      <family val="2"/>
    </font>
    <font>
      <strike/>
      <sz val="11"/>
      <name val="Arial"/>
      <family val="2"/>
    </font>
    <font>
      <sz val="12"/>
      <color rgb="FF000000"/>
      <name val="Aptos Narrow"/>
      <family val="2"/>
    </font>
    <font>
      <u/>
      <sz val="9"/>
      <color rgb="FF0563C1"/>
      <name val="Arial"/>
      <family val="2"/>
    </font>
    <font>
      <b/>
      <sz val="11"/>
      <color theme="1"/>
      <name val="Aptos"/>
      <family val="2"/>
    </font>
    <font>
      <b/>
      <sz val="18"/>
      <color theme="1"/>
      <name val="Aptos"/>
      <family val="2"/>
    </font>
    <font>
      <strike/>
      <sz val="11"/>
      <color theme="1"/>
      <name val="Aptos"/>
      <family val="2"/>
    </font>
    <font>
      <b/>
      <sz val="12"/>
      <color theme="1"/>
      <name val="Aptos"/>
      <family val="2"/>
    </font>
    <font>
      <b/>
      <u/>
      <sz val="11"/>
      <color theme="1"/>
      <name val="Aptos"/>
      <family val="2"/>
    </font>
    <font>
      <sz val="11"/>
      <color theme="1"/>
      <name val="Aptos"/>
      <family val="2"/>
    </font>
    <font>
      <b/>
      <sz val="11"/>
      <color rgb="FFFF0000"/>
      <name val="Aptos"/>
      <family val="2"/>
    </font>
    <font>
      <sz val="11"/>
      <color rgb="FFFF0000"/>
      <name val="Aptos"/>
      <family val="2"/>
    </font>
    <font>
      <b/>
      <sz val="11"/>
      <color rgb="FF00B050"/>
      <name val="Aptos"/>
      <family val="2"/>
    </font>
    <font>
      <b/>
      <u/>
      <sz val="11"/>
      <color rgb="FF00B050"/>
      <name val="Aptos"/>
      <family val="2"/>
    </font>
    <font>
      <sz val="12"/>
      <color theme="1"/>
      <name val="Aptos"/>
      <family val="2"/>
    </font>
    <font>
      <u/>
      <sz val="11"/>
      <color rgb="FFFF0000"/>
      <name val="Calibri"/>
      <family val="2"/>
    </font>
    <font>
      <b/>
      <sz val="16"/>
      <color rgb="FF1F4E79"/>
      <name val="Aptos"/>
      <family val="2"/>
    </font>
    <font>
      <i/>
      <sz val="11"/>
      <color rgb="FF404040"/>
      <name val="Aptos"/>
      <family val="2"/>
    </font>
    <font>
      <b/>
      <sz val="13"/>
      <color rgb="FFFFFFFF"/>
      <name val="Aptos"/>
      <family val="2"/>
    </font>
    <font>
      <sz val="11"/>
      <color rgb="FF1F4E79"/>
      <name val="Aptos"/>
      <family val="2"/>
    </font>
    <font>
      <b/>
      <sz val="11"/>
      <color rgb="FF1F4E79"/>
      <name val="Aptos"/>
      <family val="2"/>
    </font>
    <font>
      <b/>
      <sz val="11"/>
      <color theme="3"/>
      <name val="Aptos"/>
      <family val="2"/>
    </font>
    <font>
      <b/>
      <sz val="11"/>
      <color rgb="FFC00000"/>
      <name val="Aptos"/>
      <family val="2"/>
    </font>
    <font>
      <sz val="11"/>
      <color rgb="FFC00000"/>
      <name val="Aptos"/>
      <family val="2"/>
    </font>
    <font>
      <b/>
      <sz val="12"/>
      <color rgb="FF1F4E79"/>
      <name val="Aptos"/>
      <family val="2"/>
    </font>
    <font>
      <sz val="12"/>
      <color rgb="FF1F4E79"/>
      <name val="Aptos"/>
      <family val="2"/>
    </font>
    <font>
      <b/>
      <i/>
      <sz val="11"/>
      <color rgb="FF404040"/>
      <name val="Aptos"/>
      <family val="2"/>
    </font>
  </fonts>
  <fills count="16">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E4E4E4"/>
        <bgColor indexed="64"/>
      </patternFill>
    </fill>
    <fill>
      <patternFill patternType="solid">
        <fgColor theme="6" tint="0.59999389629810485"/>
        <bgColor indexed="64"/>
      </patternFill>
    </fill>
    <fill>
      <patternFill patternType="solid">
        <fgColor rgb="FF99FF99"/>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rgb="FF1F4E79"/>
        <bgColor indexed="64"/>
      </patternFill>
    </fill>
    <fill>
      <patternFill patternType="solid">
        <fgColor rgb="FFC0000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style="thin">
        <color indexed="8"/>
      </left>
      <right style="thin">
        <color indexed="8"/>
      </right>
      <top style="thin">
        <color indexed="8"/>
      </top>
      <bottom/>
      <diagonal/>
    </border>
    <border>
      <left style="thin">
        <color theme="6" tint="0.39991454817346722"/>
      </left>
      <right/>
      <top style="thin">
        <color theme="6" tint="0.39991454817346722"/>
      </top>
      <bottom style="thin">
        <color theme="6" tint="0.39991454817346722"/>
      </bottom>
      <diagonal/>
    </border>
    <border>
      <left/>
      <right style="thin">
        <color theme="6" tint="0.39991454817346722"/>
      </right>
      <top style="thin">
        <color theme="6" tint="0.39991454817346722"/>
      </top>
      <bottom style="thin">
        <color theme="6" tint="0.39991454817346722"/>
      </bottom>
      <diagonal/>
    </border>
    <border>
      <left/>
      <right/>
      <top style="medium">
        <color indexed="64"/>
      </top>
      <bottom/>
      <diagonal/>
    </border>
    <border>
      <left/>
      <right/>
      <top/>
      <bottom style="medium">
        <color indexed="64"/>
      </bottom>
      <diagonal/>
    </border>
    <border>
      <left/>
      <right/>
      <top style="thin">
        <color theme="6" tint="0.39994506668294322"/>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38" fillId="0" borderId="0"/>
    <xf numFmtId="0" fontId="43" fillId="0" borderId="0" applyNumberFormat="0" applyFill="0" applyBorder="0" applyAlignment="0" applyProtection="0">
      <alignment vertical="top"/>
      <protection locked="0"/>
    </xf>
    <xf numFmtId="44" fontId="1" fillId="0" borderId="0" applyFont="0" applyFill="0" applyBorder="0" applyAlignment="0" applyProtection="0"/>
    <xf numFmtId="43" fontId="1" fillId="0" borderId="0" applyFont="0" applyFill="0" applyBorder="0" applyAlignment="0" applyProtection="0"/>
  </cellStyleXfs>
  <cellXfs count="384">
    <xf numFmtId="0" fontId="0" fillId="0" borderId="0" xfId="0"/>
    <xf numFmtId="0" fontId="0" fillId="0" borderId="0" xfId="0" applyAlignment="1" applyProtection="1">
      <alignment vertical="top"/>
    </xf>
    <xf numFmtId="0" fontId="3" fillId="0" borderId="0" xfId="0" applyFont="1" applyAlignment="1" applyProtection="1">
      <alignment horizontal="center"/>
    </xf>
    <xf numFmtId="0" fontId="0" fillId="0" borderId="0" xfId="0" applyProtection="1"/>
    <xf numFmtId="0" fontId="0" fillId="0" borderId="0" xfId="0" applyFill="1" applyProtection="1"/>
    <xf numFmtId="0" fontId="0" fillId="2" borderId="0" xfId="0" applyFill="1" applyProtection="1"/>
    <xf numFmtId="0" fontId="5" fillId="0" borderId="0" xfId="0" applyFont="1" applyAlignment="1" applyProtection="1">
      <alignment horizontal="right" vertical="top"/>
    </xf>
    <xf numFmtId="0" fontId="6" fillId="0" borderId="0" xfId="0" applyFont="1" applyAlignment="1" applyProtection="1">
      <alignment vertical="top"/>
    </xf>
    <xf numFmtId="0" fontId="0" fillId="0" borderId="0" xfId="0" applyAlignment="1" applyProtection="1">
      <alignment horizontal="right"/>
    </xf>
    <xf numFmtId="0" fontId="7" fillId="0" borderId="0" xfId="0" applyFont="1" applyAlignment="1" applyProtection="1">
      <alignment vertical="top"/>
    </xf>
    <xf numFmtId="0" fontId="8" fillId="0" borderId="0" xfId="0" applyFont="1" applyAlignment="1" applyProtection="1">
      <alignment horizontal="right" vertical="top"/>
    </xf>
    <xf numFmtId="0" fontId="3" fillId="0" borderId="0" xfId="0" applyFont="1" applyAlignment="1" applyProtection="1">
      <alignment vertical="top"/>
    </xf>
    <xf numFmtId="0" fontId="6" fillId="0" borderId="2" xfId="0" applyFont="1" applyBorder="1" applyProtection="1"/>
    <xf numFmtId="0" fontId="0" fillId="0" borderId="3" xfId="0" applyBorder="1" applyProtection="1"/>
    <xf numFmtId="0" fontId="11" fillId="0" borderId="0" xfId="0" applyFont="1" applyFill="1" applyBorder="1" applyProtection="1"/>
    <xf numFmtId="0" fontId="11" fillId="0" borderId="8" xfId="0" applyFont="1" applyFill="1" applyBorder="1" applyProtection="1"/>
    <xf numFmtId="0" fontId="12" fillId="0" borderId="5" xfId="0" applyFont="1" applyBorder="1" applyAlignment="1" applyProtection="1">
      <alignment horizontal="left"/>
    </xf>
    <xf numFmtId="0" fontId="0" fillId="0" borderId="0" xfId="0" applyBorder="1" applyAlignment="1" applyProtection="1">
      <alignment horizontal="right"/>
    </xf>
    <xf numFmtId="0" fontId="12" fillId="0" borderId="6" xfId="0" applyFont="1" applyBorder="1" applyAlignment="1" applyProtection="1">
      <alignment horizontal="left"/>
    </xf>
    <xf numFmtId="0" fontId="0" fillId="0" borderId="1" xfId="0" applyBorder="1" applyAlignment="1" applyProtection="1">
      <alignment horizontal="right"/>
    </xf>
    <xf numFmtId="0" fontId="12" fillId="0" borderId="0" xfId="0" applyFont="1" applyAlignment="1" applyProtection="1">
      <alignment horizontal="left"/>
    </xf>
    <xf numFmtId="0" fontId="6" fillId="0" borderId="3" xfId="0" applyFont="1" applyBorder="1" applyProtection="1"/>
    <xf numFmtId="0" fontId="0" fillId="0" borderId="4" xfId="0" applyBorder="1" applyProtection="1"/>
    <xf numFmtId="0" fontId="13" fillId="0" borderId="0" xfId="0" applyFont="1" applyAlignment="1" applyProtection="1">
      <alignment vertical="top"/>
    </xf>
    <xf numFmtId="0" fontId="3" fillId="0" borderId="0" xfId="0" applyFont="1" applyAlignment="1" applyProtection="1">
      <alignment horizontal="left"/>
    </xf>
    <xf numFmtId="0" fontId="13" fillId="0" borderId="0" xfId="0" applyFont="1" applyFill="1" applyAlignment="1" applyProtection="1">
      <alignment vertical="top"/>
    </xf>
    <xf numFmtId="0" fontId="3" fillId="0" borderId="0" xfId="0" applyFont="1" applyAlignment="1" applyProtection="1">
      <alignment horizontal="center" vertical="top"/>
    </xf>
    <xf numFmtId="0" fontId="18" fillId="5" borderId="2" xfId="0" applyFont="1" applyFill="1" applyBorder="1" applyProtection="1"/>
    <xf numFmtId="0" fontId="20" fillId="5" borderId="3" xfId="0" applyFont="1" applyFill="1" applyBorder="1" applyProtection="1"/>
    <xf numFmtId="0" fontId="20" fillId="5" borderId="4" xfId="0" applyFont="1" applyFill="1" applyBorder="1" applyAlignment="1" applyProtection="1">
      <alignment horizontal="left" wrapText="1"/>
    </xf>
    <xf numFmtId="0" fontId="0" fillId="0" borderId="0" xfId="0" applyFill="1" applyBorder="1" applyAlignment="1" applyProtection="1">
      <alignment horizontal="left" wrapText="1"/>
    </xf>
    <xf numFmtId="0" fontId="18" fillId="5" borderId="5" xfId="0" applyFont="1" applyFill="1" applyBorder="1" applyProtection="1"/>
    <xf numFmtId="0" fontId="20" fillId="5" borderId="0" xfId="0" applyFont="1" applyFill="1" applyBorder="1" applyProtection="1"/>
    <xf numFmtId="0" fontId="18" fillId="5" borderId="0" xfId="0" applyFont="1" applyFill="1" applyBorder="1" applyProtection="1"/>
    <xf numFmtId="0" fontId="20" fillId="5" borderId="8" xfId="0" applyFont="1" applyFill="1" applyBorder="1" applyAlignment="1" applyProtection="1">
      <alignment horizontal="left" wrapText="1"/>
    </xf>
    <xf numFmtId="0" fontId="18" fillId="5" borderId="6" xfId="0" applyFont="1" applyFill="1" applyBorder="1" applyProtection="1"/>
    <xf numFmtId="0" fontId="20" fillId="5" borderId="1" xfId="0" applyFont="1" applyFill="1" applyBorder="1" applyProtection="1"/>
    <xf numFmtId="0" fontId="20" fillId="5" borderId="7" xfId="0" applyFont="1" applyFill="1" applyBorder="1" applyAlignment="1" applyProtection="1">
      <alignment horizontal="left" wrapText="1"/>
    </xf>
    <xf numFmtId="0" fontId="0" fillId="0" borderId="0" xfId="0" applyBorder="1" applyAlignment="1" applyProtection="1">
      <alignment horizontal="left" wrapText="1"/>
    </xf>
    <xf numFmtId="0" fontId="0" fillId="0" borderId="15" xfId="0" applyBorder="1" applyProtection="1"/>
    <xf numFmtId="0" fontId="0" fillId="4" borderId="15" xfId="0" applyFill="1" applyBorder="1" applyAlignment="1" applyProtection="1">
      <alignment horizontal="center" wrapText="1"/>
      <protection locked="0"/>
    </xf>
    <xf numFmtId="0" fontId="15" fillId="5" borderId="15" xfId="0" applyFont="1" applyFill="1" applyBorder="1" applyAlignment="1" applyProtection="1">
      <alignment horizontal="center" vertical="top" wrapText="1"/>
    </xf>
    <xf numFmtId="0" fontId="0" fillId="0" borderId="15" xfId="0" quotePrefix="1" applyBorder="1" applyAlignment="1" applyProtection="1">
      <alignment horizontal="center"/>
    </xf>
    <xf numFmtId="0" fontId="0" fillId="5" borderId="15" xfId="0" applyFill="1" applyBorder="1" applyProtection="1"/>
    <xf numFmtId="164" fontId="10" fillId="0" borderId="15" xfId="1" applyNumberFormat="1" applyFont="1" applyFill="1" applyBorder="1" applyProtection="1"/>
    <xf numFmtId="0" fontId="28" fillId="0" borderId="0" xfId="0" applyFont="1" applyAlignment="1" applyProtection="1">
      <alignment horizontal="right" vertical="center"/>
    </xf>
    <xf numFmtId="0" fontId="0" fillId="2" borderId="0" xfId="0" quotePrefix="1" applyFill="1" applyAlignment="1" applyProtection="1"/>
    <xf numFmtId="0" fontId="29" fillId="2" borderId="0" xfId="0" applyFont="1" applyFill="1" applyAlignment="1" applyProtection="1">
      <alignment horizontal="left" vertical="top" wrapText="1"/>
    </xf>
    <xf numFmtId="0" fontId="0" fillId="0" borderId="0" xfId="0" applyBorder="1" applyAlignment="1" applyProtection="1">
      <alignment horizontal="left" wrapText="1"/>
    </xf>
    <xf numFmtId="0" fontId="3" fillId="0" borderId="0" xfId="0" applyFont="1" applyAlignment="1" applyProtection="1">
      <alignment horizontal="right" vertical="top"/>
    </xf>
    <xf numFmtId="0" fontId="3" fillId="0" borderId="0" xfId="0" applyFont="1" applyAlignment="1" applyProtection="1">
      <alignment horizontal="right" vertical="center"/>
    </xf>
    <xf numFmtId="0" fontId="0" fillId="0" borderId="0" xfId="0" applyBorder="1" applyAlignment="1" applyProtection="1">
      <alignment horizontal="center"/>
    </xf>
    <xf numFmtId="0" fontId="36" fillId="7" borderId="25" xfId="0" applyNumberFormat="1" applyFont="1" applyFill="1" applyBorder="1" applyAlignment="1">
      <alignment vertical="center" wrapText="1"/>
    </xf>
    <xf numFmtId="0" fontId="0" fillId="0" borderId="0" xfId="0" applyNumberFormat="1" applyAlignment="1">
      <alignment vertical="top"/>
    </xf>
    <xf numFmtId="0" fontId="36" fillId="0" borderId="25" xfId="0" applyNumberFormat="1" applyFont="1" applyBorder="1" applyAlignment="1">
      <alignment vertical="top" wrapText="1"/>
    </xf>
    <xf numFmtId="0" fontId="37" fillId="0" borderId="25" xfId="0" applyNumberFormat="1" applyFont="1" applyBorder="1" applyAlignment="1">
      <alignment vertical="top" wrapText="1"/>
    </xf>
    <xf numFmtId="0" fontId="37" fillId="0" borderId="25" xfId="0" quotePrefix="1" applyNumberFormat="1" applyFont="1" applyBorder="1" applyAlignment="1">
      <alignment vertical="top" wrapText="1"/>
    </xf>
    <xf numFmtId="0" fontId="6" fillId="0" borderId="2" xfId="0" applyFont="1" applyBorder="1" applyAlignment="1" applyProtection="1">
      <alignment vertical="center"/>
    </xf>
    <xf numFmtId="0" fontId="35" fillId="0" borderId="26" xfId="3" applyFont="1" applyBorder="1" applyAlignment="1">
      <alignment horizontal="center" vertical="center" wrapText="1"/>
    </xf>
    <xf numFmtId="0" fontId="38" fillId="0" borderId="0" xfId="3"/>
    <xf numFmtId="0" fontId="39" fillId="0" borderId="26" xfId="3" applyFont="1" applyBorder="1" applyAlignment="1">
      <alignment horizontal="left"/>
    </xf>
    <xf numFmtId="166" fontId="39" fillId="0" borderId="26" xfId="3" applyNumberFormat="1" applyFont="1" applyBorder="1" applyAlignment="1">
      <alignment horizontal="left"/>
    </xf>
    <xf numFmtId="0" fontId="39" fillId="0" borderId="26" xfId="3" quotePrefix="1" applyFont="1" applyBorder="1" applyAlignment="1">
      <alignment horizontal="left"/>
    </xf>
    <xf numFmtId="0" fontId="40" fillId="0" borderId="6" xfId="0" applyFont="1" applyBorder="1" applyAlignment="1" applyProtection="1">
      <alignment horizontal="left"/>
    </xf>
    <xf numFmtId="0" fontId="6" fillId="0" borderId="5" xfId="0" applyFont="1" applyBorder="1" applyAlignment="1" applyProtection="1">
      <alignment horizontal="left"/>
    </xf>
    <xf numFmtId="0" fontId="0" fillId="3" borderId="0" xfId="0" applyFill="1" applyProtection="1"/>
    <xf numFmtId="0" fontId="43" fillId="0" borderId="0" xfId="4" applyAlignment="1" applyProtection="1"/>
    <xf numFmtId="166" fontId="39" fillId="0" borderId="26" xfId="3" applyNumberFormat="1" applyFont="1" applyBorder="1" applyAlignment="1">
      <alignment horizontal="center"/>
    </xf>
    <xf numFmtId="0" fontId="32" fillId="0" borderId="0" xfId="0" applyFont="1" applyProtection="1"/>
    <xf numFmtId="0" fontId="38" fillId="0" borderId="0" xfId="3" quotePrefix="1"/>
    <xf numFmtId="0" fontId="38" fillId="0" borderId="0" xfId="3" applyFont="1"/>
    <xf numFmtId="0" fontId="46" fillId="8" borderId="26" xfId="3" applyFont="1" applyFill="1" applyBorder="1" applyAlignment="1">
      <alignment horizontal="left" vertical="top"/>
    </xf>
    <xf numFmtId="0" fontId="0" fillId="0" borderId="0" xfId="0" quotePrefix="1" applyProtection="1"/>
    <xf numFmtId="0" fontId="47" fillId="0" borderId="0" xfId="0" applyFont="1"/>
    <xf numFmtId="0" fontId="48" fillId="0" borderId="0" xfId="0" applyFont="1"/>
    <xf numFmtId="0" fontId="43" fillId="0" borderId="0" xfId="4" quotePrefix="1" applyAlignment="1" applyProtection="1"/>
    <xf numFmtId="0" fontId="0" fillId="0" borderId="0" xfId="0" applyBorder="1" applyAlignment="1" applyProtection="1">
      <alignment horizontal="left" wrapText="1"/>
    </xf>
    <xf numFmtId="0" fontId="0" fillId="0" borderId="28" xfId="0" applyBorder="1" applyProtection="1"/>
    <xf numFmtId="0" fontId="20" fillId="5" borderId="28" xfId="0" applyFont="1" applyFill="1" applyBorder="1" applyProtection="1"/>
    <xf numFmtId="0" fontId="17" fillId="0" borderId="0" xfId="0" applyFont="1" applyAlignment="1">
      <alignment horizontal="right" vertical="top"/>
    </xf>
    <xf numFmtId="164" fontId="30" fillId="2" borderId="0" xfId="0" quotePrefix="1" applyNumberFormat="1" applyFont="1" applyFill="1" applyAlignment="1">
      <alignment vertical="top" wrapText="1"/>
    </xf>
    <xf numFmtId="164" fontId="30" fillId="2" borderId="0" xfId="0" applyNumberFormat="1" applyFont="1" applyFill="1" applyAlignment="1" applyProtection="1">
      <alignment vertical="top" wrapText="1"/>
    </xf>
    <xf numFmtId="0" fontId="0" fillId="0" borderId="0" xfId="0" applyAlignment="1" applyProtection="1">
      <alignment horizontal="right"/>
      <protection locked="0"/>
    </xf>
    <xf numFmtId="0" fontId="0" fillId="0" borderId="0" xfId="0" applyProtection="1">
      <protection locked="0"/>
    </xf>
    <xf numFmtId="0" fontId="10" fillId="4" borderId="15" xfId="0" applyFont="1" applyFill="1" applyBorder="1" applyAlignment="1" applyProtection="1">
      <alignment horizontal="center" vertical="center"/>
      <protection locked="0"/>
    </xf>
    <xf numFmtId="164" fontId="10" fillId="4" borderId="15" xfId="1" applyNumberFormat="1" applyFont="1" applyFill="1" applyBorder="1" applyAlignment="1" applyProtection="1">
      <alignment vertical="center"/>
      <protection locked="0"/>
    </xf>
    <xf numFmtId="0" fontId="30" fillId="2" borderId="0" xfId="0" quotePrefix="1" applyFont="1" applyFill="1" applyAlignment="1" applyProtection="1">
      <alignment wrapText="1"/>
    </xf>
    <xf numFmtId="165" fontId="59" fillId="2" borderId="33" xfId="0" quotePrefix="1" applyNumberFormat="1" applyFont="1" applyFill="1" applyBorder="1" applyAlignment="1" applyProtection="1"/>
    <xf numFmtId="165" fontId="59" fillId="2" borderId="34" xfId="0" applyNumberFormat="1" applyFont="1" applyFill="1" applyBorder="1" applyProtection="1"/>
    <xf numFmtId="164" fontId="59" fillId="2" borderId="33" xfId="0" applyNumberFormat="1" applyFont="1" applyFill="1" applyBorder="1" applyProtection="1"/>
    <xf numFmtId="0" fontId="59" fillId="2" borderId="34" xfId="0" applyFont="1" applyFill="1" applyBorder="1" applyProtection="1"/>
    <xf numFmtId="0" fontId="54" fillId="2" borderId="0" xfId="0" applyFont="1" applyFill="1" applyAlignment="1" applyProtection="1">
      <alignment horizontal="left" vertical="top" wrapText="1"/>
    </xf>
    <xf numFmtId="0" fontId="45" fillId="2" borderId="0" xfId="0" applyFont="1" applyFill="1" applyAlignment="1" applyProtection="1">
      <alignment horizontal="left" vertical="center" wrapText="1"/>
    </xf>
    <xf numFmtId="0" fontId="60" fillId="2" borderId="0" xfId="4" applyFont="1" applyFill="1" applyAlignment="1" applyProtection="1">
      <alignment horizontal="center" vertical="center" wrapText="1"/>
      <protection locked="0"/>
    </xf>
    <xf numFmtId="0" fontId="58" fillId="2" borderId="0" xfId="0" applyFont="1" applyFill="1" applyAlignment="1" applyProtection="1">
      <alignment horizontal="center" vertical="center" wrapText="1"/>
    </xf>
    <xf numFmtId="0" fontId="62" fillId="2" borderId="0" xfId="0" applyFont="1" applyFill="1" applyProtection="1"/>
    <xf numFmtId="0" fontId="59" fillId="2" borderId="35" xfId="0" applyFont="1" applyFill="1" applyBorder="1" applyProtection="1"/>
    <xf numFmtId="0" fontId="38" fillId="0" borderId="0" xfId="3" applyAlignment="1">
      <alignment textRotation="90"/>
    </xf>
    <xf numFmtId="0" fontId="38" fillId="0" borderId="0" xfId="3" applyAlignment="1">
      <alignment wrapText="1"/>
    </xf>
    <xf numFmtId="0" fontId="40" fillId="0" borderId="5" xfId="0" applyFont="1" applyBorder="1" applyAlignment="1" applyProtection="1">
      <alignment horizontal="left" vertical="top"/>
    </xf>
    <xf numFmtId="0" fontId="40" fillId="0" borderId="0" xfId="0" applyFont="1" applyAlignment="1" applyProtection="1">
      <alignment horizontal="left" vertical="top"/>
    </xf>
    <xf numFmtId="0" fontId="59" fillId="2" borderId="35" xfId="0" applyFont="1" applyFill="1" applyBorder="1" applyAlignment="1" applyProtection="1">
      <alignment horizontal="right"/>
    </xf>
    <xf numFmtId="0" fontId="65" fillId="2" borderId="0" xfId="0" applyFont="1" applyFill="1" applyAlignment="1" applyProtection="1">
      <alignment vertical="center"/>
    </xf>
    <xf numFmtId="0" fontId="0" fillId="2" borderId="0" xfId="0" applyFill="1" applyAlignment="1" applyProtection="1">
      <alignment horizontal="left" wrapText="1"/>
    </xf>
    <xf numFmtId="0" fontId="50" fillId="0" borderId="0" xfId="0" quotePrefix="1" applyFont="1" applyAlignment="1" applyProtection="1">
      <alignment vertical="top"/>
    </xf>
    <xf numFmtId="0" fontId="0" fillId="2" borderId="0" xfId="0" applyFill="1" applyAlignment="1" applyProtection="1">
      <alignment horizontal="left"/>
    </xf>
    <xf numFmtId="0" fontId="39" fillId="0" borderId="15" xfId="3" applyFont="1" applyBorder="1" applyAlignment="1">
      <alignment horizontal="left"/>
    </xf>
    <xf numFmtId="166" fontId="39" fillId="0" borderId="15" xfId="3" applyNumberFormat="1" applyFont="1" applyBorder="1" applyAlignment="1">
      <alignment horizontal="left"/>
    </xf>
    <xf numFmtId="0" fontId="66" fillId="0" borderId="0" xfId="0" applyNumberFormat="1" applyFont="1" applyAlignment="1">
      <alignment vertical="top"/>
    </xf>
    <xf numFmtId="164" fontId="0" fillId="2" borderId="0" xfId="0" applyNumberFormat="1" applyFill="1" applyProtection="1"/>
    <xf numFmtId="0" fontId="0" fillId="2" borderId="0" xfId="0" quotePrefix="1" applyFill="1" applyProtection="1"/>
    <xf numFmtId="0" fontId="46" fillId="8" borderId="15" xfId="3" applyFont="1" applyFill="1" applyBorder="1" applyAlignment="1">
      <alignment horizontal="left" vertical="top"/>
    </xf>
    <xf numFmtId="0" fontId="70" fillId="0" borderId="0" xfId="0" applyFont="1" applyAlignment="1" applyProtection="1">
      <alignment horizontal="center"/>
    </xf>
    <xf numFmtId="0" fontId="59" fillId="2" borderId="34" xfId="0" quotePrefix="1" applyFont="1" applyFill="1" applyBorder="1" applyProtection="1"/>
    <xf numFmtId="0" fontId="0" fillId="2" borderId="0" xfId="0" applyFill="1" applyAlignment="1" applyProtection="1">
      <alignment horizontal="center" vertical="center"/>
    </xf>
    <xf numFmtId="14" fontId="31" fillId="2" borderId="8" xfId="0" applyNumberFormat="1" applyFont="1" applyFill="1" applyBorder="1" applyAlignment="1" applyProtection="1">
      <alignment horizontal="center" vertical="center"/>
    </xf>
    <xf numFmtId="14" fontId="38" fillId="0" borderId="0" xfId="3" applyNumberFormat="1"/>
    <xf numFmtId="0" fontId="71" fillId="0" borderId="0" xfId="3" applyFont="1"/>
    <xf numFmtId="0" fontId="72" fillId="0" borderId="26" xfId="3" applyFont="1" applyBorder="1" applyAlignment="1">
      <alignment horizontal="left"/>
    </xf>
    <xf numFmtId="166" fontId="72" fillId="0" borderId="26" xfId="3" applyNumberFormat="1" applyFont="1" applyBorder="1" applyAlignment="1">
      <alignment horizontal="left"/>
    </xf>
    <xf numFmtId="0" fontId="73" fillId="7" borderId="25" xfId="0" applyNumberFormat="1" applyFont="1" applyFill="1" applyBorder="1" applyAlignment="1">
      <alignment vertical="top" wrapText="1"/>
    </xf>
    <xf numFmtId="0" fontId="74" fillId="0" borderId="0" xfId="4" quotePrefix="1" applyFont="1" applyAlignment="1" applyProtection="1"/>
    <xf numFmtId="0" fontId="75" fillId="0" borderId="0" xfId="3" applyFont="1" applyAlignment="1">
      <alignment horizontal="right"/>
    </xf>
    <xf numFmtId="0" fontId="54" fillId="2" borderId="0" xfId="0" applyFont="1" applyFill="1" applyAlignment="1" applyProtection="1">
      <alignment horizontal="left" vertical="top" wrapText="1"/>
    </xf>
    <xf numFmtId="0" fontId="45" fillId="2" borderId="0" xfId="0" applyFont="1" applyFill="1" applyAlignment="1" applyProtection="1">
      <alignment horizontal="left" vertical="center" wrapText="1"/>
    </xf>
    <xf numFmtId="0" fontId="60" fillId="2" borderId="0" xfId="4" applyFont="1" applyFill="1" applyAlignment="1" applyProtection="1">
      <alignment horizontal="center" vertical="center" wrapText="1"/>
      <protection locked="0"/>
    </xf>
    <xf numFmtId="0" fontId="58" fillId="2" borderId="0" xfId="0" applyFont="1" applyFill="1" applyAlignment="1" applyProtection="1">
      <alignment horizontal="center" vertical="center" wrapText="1"/>
    </xf>
    <xf numFmtId="0" fontId="0" fillId="0" borderId="0" xfId="0" applyBorder="1" applyAlignment="1" applyProtection="1">
      <alignment horizontal="left" wrapText="1"/>
    </xf>
    <xf numFmtId="0" fontId="29" fillId="2" borderId="0" xfId="0" applyFont="1" applyFill="1" applyAlignment="1" applyProtection="1">
      <alignment horizontal="left" vertical="top" wrapText="1"/>
    </xf>
    <xf numFmtId="165" fontId="59" fillId="2" borderId="34" xfId="0" quotePrefix="1" applyNumberFormat="1" applyFont="1" applyFill="1" applyBorder="1" applyAlignment="1" applyProtection="1"/>
    <xf numFmtId="14" fontId="0" fillId="2" borderId="37" xfId="0" applyNumberFormat="1" applyFill="1" applyBorder="1" applyProtection="1"/>
    <xf numFmtId="0" fontId="0" fillId="2" borderId="38" xfId="0" applyFill="1" applyBorder="1" applyProtection="1"/>
    <xf numFmtId="0" fontId="77" fillId="0" borderId="0" xfId="3" applyFont="1" applyAlignment="1">
      <alignment horizontal="right" vertical="center"/>
    </xf>
    <xf numFmtId="0" fontId="78" fillId="0" borderId="0" xfId="3" applyFont="1" applyAlignment="1">
      <alignment horizontal="right" vertical="center"/>
    </xf>
    <xf numFmtId="164" fontId="0" fillId="2" borderId="0" xfId="0" applyNumberFormat="1" applyFill="1"/>
    <xf numFmtId="0" fontId="61" fillId="0" borderId="0" xfId="0" applyFont="1" applyAlignment="1" applyProtection="1">
      <alignment horizontal="left"/>
    </xf>
    <xf numFmtId="0" fontId="86" fillId="0" borderId="0" xfId="0" applyFont="1" applyAlignment="1">
      <alignment horizontal="left" vertical="center"/>
    </xf>
    <xf numFmtId="0" fontId="17" fillId="0" borderId="0" xfId="0" applyFont="1" applyAlignment="1">
      <alignment horizontal="right"/>
    </xf>
    <xf numFmtId="0" fontId="22" fillId="0" borderId="0" xfId="0" applyFont="1" applyAlignment="1" applyProtection="1">
      <alignment horizontal="center" vertical="center"/>
    </xf>
    <xf numFmtId="0" fontId="59" fillId="2" borderId="0" xfId="0" applyFont="1" applyFill="1" applyAlignment="1" applyProtection="1">
      <alignment horizontal="center" vertical="center"/>
    </xf>
    <xf numFmtId="0" fontId="76" fillId="0" borderId="0" xfId="4" applyFont="1" applyAlignment="1" applyProtection="1"/>
    <xf numFmtId="0" fontId="38" fillId="0" borderId="0" xfId="3"/>
    <xf numFmtId="0" fontId="38" fillId="0" borderId="0" xfId="3" quotePrefix="1"/>
    <xf numFmtId="14" fontId="38" fillId="0" borderId="0" xfId="3" applyNumberFormat="1"/>
    <xf numFmtId="0" fontId="77" fillId="0" borderId="0" xfId="3" applyFont="1" applyAlignment="1">
      <alignment horizontal="right" vertical="center"/>
    </xf>
    <xf numFmtId="44" fontId="87" fillId="4" borderId="15" xfId="1" applyNumberFormat="1" applyFont="1" applyFill="1" applyBorder="1" applyAlignment="1" applyProtection="1">
      <alignment vertical="center"/>
      <protection locked="0"/>
    </xf>
    <xf numFmtId="0" fontId="54" fillId="2" borderId="0" xfId="0" applyFont="1" applyFill="1" applyAlignment="1" applyProtection="1">
      <alignment horizontal="left" vertical="top" wrapText="1"/>
    </xf>
    <xf numFmtId="0" fontId="0" fillId="0" borderId="0" xfId="0" applyBorder="1" applyAlignment="1" applyProtection="1">
      <alignment horizontal="left" wrapText="1"/>
    </xf>
    <xf numFmtId="164" fontId="22" fillId="2" borderId="0" xfId="0" applyNumberFormat="1" applyFont="1" applyFill="1" applyAlignment="1" applyProtection="1">
      <alignment horizontal="left" vertical="top" wrapText="1"/>
    </xf>
    <xf numFmtId="0" fontId="3" fillId="0" borderId="0" xfId="0" applyFont="1" applyAlignment="1" applyProtection="1">
      <alignment horizontal="right" vertical="top" wrapText="1"/>
    </xf>
    <xf numFmtId="0" fontId="13" fillId="0" borderId="0" xfId="0" applyFont="1" applyAlignment="1" applyProtection="1">
      <alignment horizontal="right" vertical="top"/>
    </xf>
    <xf numFmtId="43" fontId="10" fillId="9" borderId="15" xfId="2" applyFont="1" applyFill="1" applyBorder="1" applyProtection="1"/>
    <xf numFmtId="0" fontId="0" fillId="4" borderId="15" xfId="0" applyFill="1" applyBorder="1" applyAlignment="1" applyProtection="1">
      <alignment horizontal="center" vertical="center" wrapText="1"/>
      <protection locked="0"/>
    </xf>
    <xf numFmtId="0" fontId="35" fillId="8" borderId="26" xfId="3" applyFont="1" applyFill="1" applyBorder="1" applyAlignment="1">
      <alignment horizontal="center" vertical="center" wrapText="1"/>
    </xf>
    <xf numFmtId="0" fontId="35" fillId="8" borderId="26" xfId="3" applyFont="1" applyFill="1" applyBorder="1" applyAlignment="1">
      <alignment horizontal="center" vertical="center" textRotation="90" wrapText="1"/>
    </xf>
    <xf numFmtId="167" fontId="43" fillId="0" borderId="0" xfId="4" applyNumberFormat="1" applyAlignment="1" applyProtection="1"/>
    <xf numFmtId="0" fontId="90" fillId="11" borderId="15" xfId="0" applyFont="1" applyFill="1" applyBorder="1" applyAlignment="1">
      <alignment wrapText="1"/>
    </xf>
    <xf numFmtId="0" fontId="13" fillId="11" borderId="15" xfId="0" applyFont="1" applyFill="1" applyBorder="1"/>
    <xf numFmtId="0" fontId="0" fillId="11" borderId="0" xfId="0" applyFill="1"/>
    <xf numFmtId="0" fontId="46" fillId="11" borderId="15" xfId="3" applyFont="1" applyFill="1" applyBorder="1" applyAlignment="1">
      <alignment horizontal="left" vertical="top"/>
    </xf>
    <xf numFmtId="0" fontId="46" fillId="11" borderId="15" xfId="0" applyFont="1" applyFill="1" applyBorder="1" applyAlignment="1">
      <alignment horizontal="left"/>
    </xf>
    <xf numFmtId="0" fontId="43" fillId="11" borderId="15" xfId="4" applyFill="1" applyBorder="1" applyAlignment="1" applyProtection="1">
      <alignment wrapText="1"/>
    </xf>
    <xf numFmtId="0" fontId="90" fillId="11" borderId="15" xfId="0" applyFont="1" applyFill="1" applyBorder="1"/>
    <xf numFmtId="0" fontId="38" fillId="12" borderId="0" xfId="3" quotePrefix="1" applyFill="1"/>
    <xf numFmtId="0" fontId="91" fillId="8" borderId="26" xfId="3" applyFont="1" applyFill="1" applyBorder="1" applyAlignment="1">
      <alignment horizontal="left" vertical="top"/>
    </xf>
    <xf numFmtId="0" fontId="71" fillId="0" borderId="0" xfId="3" quotePrefix="1" applyFont="1"/>
    <xf numFmtId="14" fontId="71" fillId="0" borderId="0" xfId="3" applyNumberFormat="1" applyFont="1"/>
    <xf numFmtId="0" fontId="43" fillId="12" borderId="0" xfId="4" quotePrefix="1" applyFill="1" applyAlignment="1" applyProtection="1"/>
    <xf numFmtId="0" fontId="46" fillId="8" borderId="15" xfId="3" quotePrefix="1" applyFont="1" applyFill="1" applyBorder="1" applyAlignment="1">
      <alignment horizontal="left" vertical="top"/>
    </xf>
    <xf numFmtId="0" fontId="92" fillId="11" borderId="0" xfId="0" applyFont="1" applyFill="1"/>
    <xf numFmtId="0" fontId="46" fillId="7" borderId="15" xfId="0" applyFont="1" applyFill="1" applyBorder="1" applyAlignment="1">
      <alignment vertical="top" wrapText="1"/>
    </xf>
    <xf numFmtId="0" fontId="93" fillId="11" borderId="15" xfId="0" applyFont="1" applyFill="1" applyBorder="1" applyAlignment="1">
      <alignment wrapText="1"/>
    </xf>
    <xf numFmtId="0" fontId="1" fillId="12" borderId="0" xfId="3" quotePrefix="1" applyFont="1" applyFill="1"/>
    <xf numFmtId="0" fontId="73" fillId="7" borderId="36" xfId="0" applyNumberFormat="1" applyFont="1" applyFill="1" applyBorder="1" applyAlignment="1">
      <alignment vertical="top" wrapText="1"/>
    </xf>
    <xf numFmtId="0" fontId="94" fillId="6" borderId="0" xfId="0" applyFont="1" applyFill="1" applyAlignment="1" applyProtection="1">
      <alignment horizontal="right" vertical="top"/>
      <protection locked="0"/>
    </xf>
    <xf numFmtId="0" fontId="95" fillId="6" borderId="0" xfId="0" applyFont="1" applyFill="1" applyAlignment="1">
      <alignment horizontal="center" vertical="top" wrapText="1"/>
    </xf>
    <xf numFmtId="0" fontId="96" fillId="0" borderId="0" xfId="0" applyFont="1"/>
    <xf numFmtId="0" fontId="97" fillId="6" borderId="0" xfId="0" applyFont="1" applyFill="1" applyAlignment="1">
      <alignment horizontal="center" vertical="top" wrapText="1"/>
    </xf>
    <xf numFmtId="0" fontId="98" fillId="6" borderId="0" xfId="0" applyFont="1" applyFill="1" applyAlignment="1">
      <alignment horizontal="justify" vertical="top" wrapText="1"/>
    </xf>
    <xf numFmtId="0" fontId="100" fillId="6" borderId="0" xfId="0" quotePrefix="1" applyFont="1" applyFill="1" applyAlignment="1" applyProtection="1">
      <alignment horizontal="right" vertical="top"/>
      <protection locked="0"/>
    </xf>
    <xf numFmtId="0" fontId="99" fillId="6" borderId="0" xfId="0" applyFont="1" applyFill="1" applyAlignment="1">
      <alignment vertical="top" wrapText="1"/>
    </xf>
    <xf numFmtId="0" fontId="100" fillId="6" borderId="0" xfId="0" applyFont="1" applyFill="1" applyAlignment="1" applyProtection="1">
      <alignment horizontal="right" vertical="top"/>
      <protection locked="0"/>
    </xf>
    <xf numFmtId="0" fontId="99" fillId="6" borderId="0" xfId="0" applyFont="1" applyFill="1" applyAlignment="1">
      <alignment horizontal="justify" vertical="top" wrapText="1"/>
    </xf>
    <xf numFmtId="0" fontId="102" fillId="6" borderId="0" xfId="0" quotePrefix="1" applyFont="1" applyFill="1" applyAlignment="1" applyProtection="1">
      <alignment horizontal="right" vertical="top"/>
      <protection locked="0"/>
    </xf>
    <xf numFmtId="0" fontId="103" fillId="6" borderId="0" xfId="0" applyFont="1" applyFill="1" applyAlignment="1">
      <alignment vertical="top" wrapText="1"/>
    </xf>
    <xf numFmtId="0" fontId="94" fillId="6" borderId="0" xfId="0" quotePrefix="1" applyFont="1" applyFill="1" applyAlignment="1" applyProtection="1">
      <alignment horizontal="right" vertical="top"/>
      <protection locked="0"/>
    </xf>
    <xf numFmtId="0" fontId="98" fillId="6" borderId="0" xfId="0" applyFont="1" applyFill="1" applyAlignment="1">
      <alignment vertical="top" wrapText="1"/>
    </xf>
    <xf numFmtId="0" fontId="94" fillId="0" borderId="0" xfId="0" applyFont="1" applyAlignment="1">
      <alignment horizontal="right" vertical="top"/>
    </xf>
    <xf numFmtId="0" fontId="99" fillId="0" borderId="0" xfId="0" applyFont="1" applyAlignment="1">
      <alignment vertical="top" wrapText="1"/>
    </xf>
    <xf numFmtId="0" fontId="100" fillId="6" borderId="0" xfId="0" applyFont="1" applyFill="1" applyAlignment="1">
      <alignment vertical="top" wrapText="1"/>
    </xf>
    <xf numFmtId="0" fontId="99" fillId="6" borderId="0" xfId="0" applyFont="1" applyFill="1" applyAlignment="1">
      <alignment horizontal="left" vertical="top" wrapText="1"/>
    </xf>
    <xf numFmtId="0" fontId="101" fillId="6" borderId="0" xfId="0" applyFont="1" applyFill="1" applyAlignment="1">
      <alignment horizontal="left" vertical="top" wrapText="1"/>
    </xf>
    <xf numFmtId="0" fontId="99" fillId="0" borderId="0" xfId="0" applyFont="1"/>
    <xf numFmtId="0" fontId="106" fillId="0" borderId="0" xfId="0" applyFont="1"/>
    <xf numFmtId="0" fontId="107" fillId="0" borderId="0" xfId="0" applyFont="1"/>
    <xf numFmtId="0" fontId="108" fillId="14" borderId="0" xfId="0" applyFont="1" applyFill="1" applyAlignment="1">
      <alignment horizontal="center"/>
    </xf>
    <xf numFmtId="0" fontId="108" fillId="14" borderId="0" xfId="0" applyFont="1" applyFill="1"/>
    <xf numFmtId="0" fontId="109" fillId="14" borderId="0" xfId="0" applyFont="1" applyFill="1"/>
    <xf numFmtId="0" fontId="110" fillId="0" borderId="0" xfId="0" applyFont="1" applyAlignment="1">
      <alignment horizontal="center"/>
    </xf>
    <xf numFmtId="0" fontId="99" fillId="0" borderId="0" xfId="0" applyFont="1" applyAlignment="1">
      <alignment horizontal="center"/>
    </xf>
    <xf numFmtId="0" fontId="112" fillId="0" borderId="0" xfId="0" applyFont="1"/>
    <xf numFmtId="0" fontId="108" fillId="15" borderId="0" xfId="0" applyFont="1" applyFill="1" applyAlignment="1">
      <alignment horizontal="center"/>
    </xf>
    <xf numFmtId="0" fontId="108" fillId="15" borderId="0" xfId="0" applyFont="1" applyFill="1"/>
    <xf numFmtId="0" fontId="113" fillId="15" borderId="0" xfId="0" applyFont="1" applyFill="1"/>
    <xf numFmtId="0" fontId="112" fillId="0" borderId="0" xfId="0" applyFont="1" applyAlignment="1">
      <alignment horizontal="center"/>
    </xf>
    <xf numFmtId="0" fontId="115" fillId="0" borderId="0" xfId="0" applyFont="1" applyAlignment="1">
      <alignment horizontal="center"/>
    </xf>
    <xf numFmtId="0" fontId="110" fillId="0" borderId="0" xfId="0" applyFont="1"/>
    <xf numFmtId="0" fontId="116" fillId="0" borderId="0" xfId="0" applyFont="1"/>
    <xf numFmtId="0" fontId="110" fillId="0" borderId="0" xfId="0" applyFont="1" applyFill="1" applyAlignment="1">
      <alignment horizontal="center"/>
    </xf>
    <xf numFmtId="0" fontId="99" fillId="0" borderId="0" xfId="0" applyFont="1" applyFill="1"/>
    <xf numFmtId="0" fontId="111" fillId="0" borderId="0" xfId="0" applyFont="1" applyFill="1"/>
    <xf numFmtId="0" fontId="114" fillId="0" borderId="0" xfId="0" applyFont="1" applyFill="1" applyAlignment="1">
      <alignment horizontal="center"/>
    </xf>
    <xf numFmtId="0" fontId="112" fillId="0" borderId="0" xfId="0" applyFont="1" applyFill="1"/>
    <xf numFmtId="0" fontId="104" fillId="0" borderId="0" xfId="0" applyFont="1" applyFill="1" applyAlignment="1">
      <alignment horizontal="center"/>
    </xf>
    <xf numFmtId="0" fontId="9" fillId="3" borderId="0" xfId="0" applyFont="1" applyFill="1" applyAlignment="1" applyProtection="1">
      <alignment horizontal="center" vertical="center" wrapText="1"/>
    </xf>
    <xf numFmtId="0" fontId="84" fillId="3" borderId="0" xfId="4" quotePrefix="1" applyFont="1" applyFill="1" applyAlignment="1" applyProtection="1">
      <alignment horizontal="center" vertical="center"/>
    </xf>
    <xf numFmtId="0" fontId="43" fillId="3" borderId="0" xfId="4" applyFill="1" applyAlignment="1" applyProtection="1">
      <alignment horizontal="center" vertical="center"/>
    </xf>
    <xf numFmtId="0" fontId="31" fillId="2" borderId="0" xfId="0" applyFont="1" applyFill="1" applyBorder="1" applyAlignment="1" applyProtection="1">
      <alignment horizontal="center" vertical="center"/>
    </xf>
    <xf numFmtId="0" fontId="0" fillId="0" borderId="0" xfId="0" applyAlignment="1" applyProtection="1">
      <alignment horizontal="left" vertical="top" wrapText="1"/>
    </xf>
    <xf numFmtId="0" fontId="79" fillId="5" borderId="14" xfId="0" applyFont="1" applyFill="1" applyBorder="1" applyAlignment="1" applyProtection="1">
      <alignment horizontal="left" vertical="top" wrapText="1"/>
    </xf>
    <xf numFmtId="0" fontId="79" fillId="5" borderId="13" xfId="0" applyFont="1" applyFill="1" applyBorder="1" applyAlignment="1" applyProtection="1">
      <alignment horizontal="left" vertical="top" wrapText="1"/>
    </xf>
    <xf numFmtId="0" fontId="54" fillId="2" borderId="0" xfId="0" applyFont="1" applyFill="1" applyAlignment="1" applyProtection="1">
      <alignment horizontal="left" vertical="top" wrapText="1"/>
    </xf>
    <xf numFmtId="0" fontId="55" fillId="2" borderId="0" xfId="0" applyFont="1" applyFill="1" applyAlignment="1" applyProtection="1">
      <alignment horizontal="center" wrapText="1"/>
    </xf>
    <xf numFmtId="0" fontId="29" fillId="2" borderId="0" xfId="0" applyFont="1" applyFill="1" applyAlignment="1" applyProtection="1">
      <alignment horizontal="center" vertical="top" wrapText="1"/>
    </xf>
    <xf numFmtId="0" fontId="29" fillId="2" borderId="0" xfId="0" applyFont="1" applyFill="1" applyAlignment="1" applyProtection="1">
      <alignment horizontal="left" vertical="top" wrapText="1"/>
    </xf>
    <xf numFmtId="0" fontId="10" fillId="10" borderId="2" xfId="0" applyFont="1" applyFill="1" applyBorder="1" applyAlignment="1" applyProtection="1">
      <alignment horizontal="left" vertical="center"/>
    </xf>
    <xf numFmtId="0" fontId="10" fillId="10" borderId="3" xfId="0" applyFont="1" applyFill="1" applyBorder="1" applyAlignment="1" applyProtection="1">
      <alignment horizontal="left" vertical="center"/>
    </xf>
    <xf numFmtId="0" fontId="10" fillId="10" borderId="28" xfId="0" applyFont="1" applyFill="1" applyBorder="1" applyAlignment="1" applyProtection="1">
      <alignment horizontal="left" vertical="center"/>
    </xf>
    <xf numFmtId="0" fontId="10" fillId="10" borderId="4" xfId="0" applyFont="1" applyFill="1" applyBorder="1" applyAlignment="1" applyProtection="1">
      <alignment horizontal="left" vertical="center"/>
    </xf>
    <xf numFmtId="0" fontId="10" fillId="4" borderId="2"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10" fillId="4" borderId="28"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164" fontId="16" fillId="0" borderId="9" xfId="1" applyNumberFormat="1" applyFont="1" applyFill="1" applyBorder="1" applyAlignment="1" applyProtection="1">
      <alignment horizontal="right" vertical="center"/>
    </xf>
    <xf numFmtId="164" fontId="16" fillId="0" borderId="11" xfId="1" applyNumberFormat="1" applyFont="1" applyFill="1" applyBorder="1" applyAlignment="1" applyProtection="1">
      <alignment horizontal="right" vertical="center"/>
    </xf>
    <xf numFmtId="0" fontId="2" fillId="0" borderId="0" xfId="0" applyFont="1" applyAlignment="1">
      <alignment vertical="top" wrapText="1"/>
    </xf>
    <xf numFmtId="0" fontId="49" fillId="0" borderId="1" xfId="0" applyFont="1" applyBorder="1" applyAlignment="1" applyProtection="1">
      <alignment horizontal="justify" vertical="center" wrapText="1"/>
    </xf>
    <xf numFmtId="0" fontId="6" fillId="0" borderId="0" xfId="0" applyFont="1" applyAlignment="1" applyProtection="1">
      <alignment horizontal="justify" vertical="top" wrapText="1"/>
    </xf>
    <xf numFmtId="0" fontId="0" fillId="0" borderId="0" xfId="0" applyAlignment="1" applyProtection="1">
      <alignment horizontal="right" vertical="top" wrapText="1"/>
    </xf>
    <xf numFmtId="0" fontId="15" fillId="5" borderId="12" xfId="0" applyFont="1" applyFill="1" applyBorder="1" applyAlignment="1" applyProtection="1">
      <alignment horizontal="center" vertical="top" wrapText="1"/>
    </xf>
    <xf numFmtId="0" fontId="15" fillId="5" borderId="14" xfId="0" applyFont="1" applyFill="1" applyBorder="1" applyAlignment="1" applyProtection="1">
      <alignment horizontal="center" vertical="top" wrapText="1"/>
    </xf>
    <xf numFmtId="0" fontId="33" fillId="3" borderId="0" xfId="0" applyFont="1" applyFill="1" applyAlignment="1" applyProtection="1">
      <alignment horizontal="left" vertical="center" wrapText="1" indent="1"/>
    </xf>
    <xf numFmtId="0" fontId="41" fillId="3" borderId="0" xfId="0" quotePrefix="1" applyFont="1" applyFill="1" applyAlignment="1" applyProtection="1">
      <alignment horizontal="center" wrapText="1"/>
    </xf>
    <xf numFmtId="0" fontId="42" fillId="3" borderId="0" xfId="0" applyFont="1" applyFill="1" applyAlignment="1" applyProtection="1">
      <alignment horizontal="center" wrapText="1"/>
    </xf>
    <xf numFmtId="165" fontId="16" fillId="4" borderId="19" xfId="2" applyNumberFormat="1" applyFont="1" applyFill="1" applyBorder="1" applyAlignment="1" applyProtection="1">
      <alignment horizontal="right" vertical="center"/>
      <protection locked="0"/>
    </xf>
    <xf numFmtId="165" fontId="16" fillId="4" borderId="20" xfId="2" applyNumberFormat="1" applyFont="1" applyFill="1" applyBorder="1" applyAlignment="1" applyProtection="1">
      <alignment horizontal="right" vertical="center"/>
      <protection locked="0"/>
    </xf>
    <xf numFmtId="165" fontId="16" fillId="4" borderId="18" xfId="2" applyNumberFormat="1" applyFont="1" applyFill="1" applyBorder="1" applyAlignment="1" applyProtection="1">
      <alignment horizontal="right" vertical="center"/>
      <protection locked="0"/>
    </xf>
    <xf numFmtId="165" fontId="16" fillId="4" borderId="23" xfId="2" applyNumberFormat="1" applyFont="1" applyFill="1" applyBorder="1" applyAlignment="1" applyProtection="1">
      <alignment horizontal="right" vertical="center"/>
      <protection locked="0"/>
    </xf>
    <xf numFmtId="165" fontId="16" fillId="4" borderId="21" xfId="2" applyNumberFormat="1" applyFont="1" applyFill="1" applyBorder="1" applyAlignment="1" applyProtection="1">
      <alignment horizontal="right" vertical="center"/>
      <protection locked="0"/>
    </xf>
    <xf numFmtId="165" fontId="16" fillId="4" borderId="22" xfId="2" applyNumberFormat="1" applyFont="1" applyFill="1" applyBorder="1" applyAlignment="1" applyProtection="1">
      <alignment horizontal="right" vertical="center"/>
      <protection locked="0"/>
    </xf>
    <xf numFmtId="165" fontId="16" fillId="4" borderId="16" xfId="2" applyNumberFormat="1" applyFont="1" applyFill="1" applyBorder="1" applyAlignment="1" applyProtection="1">
      <alignment horizontal="right" vertical="center"/>
      <protection locked="0"/>
    </xf>
    <xf numFmtId="165" fontId="16" fillId="4" borderId="24" xfId="2" applyNumberFormat="1" applyFont="1" applyFill="1" applyBorder="1" applyAlignment="1" applyProtection="1">
      <alignment horizontal="right" vertical="center"/>
      <protection locked="0"/>
    </xf>
    <xf numFmtId="165" fontId="16" fillId="4" borderId="17" xfId="2" applyNumberFormat="1" applyFont="1" applyFill="1" applyBorder="1" applyAlignment="1" applyProtection="1">
      <alignment horizontal="right" vertical="center"/>
      <protection locked="0"/>
    </xf>
    <xf numFmtId="165" fontId="34" fillId="4" borderId="19" xfId="2" applyNumberFormat="1" applyFont="1" applyFill="1" applyBorder="1" applyAlignment="1" applyProtection="1">
      <alignment horizontal="center" vertical="center"/>
      <protection locked="0"/>
    </xf>
    <xf numFmtId="165" fontId="34" fillId="4" borderId="20" xfId="2" applyNumberFormat="1" applyFont="1" applyFill="1" applyBorder="1" applyAlignment="1" applyProtection="1">
      <alignment horizontal="center" vertical="center"/>
      <protection locked="0"/>
    </xf>
    <xf numFmtId="165" fontId="34" fillId="4" borderId="21" xfId="2" applyNumberFormat="1" applyFont="1" applyFill="1" applyBorder="1" applyAlignment="1" applyProtection="1">
      <alignment horizontal="center" vertical="center"/>
      <protection locked="0"/>
    </xf>
    <xf numFmtId="165" fontId="34" fillId="4" borderId="22" xfId="2" applyNumberFormat="1" applyFont="1" applyFill="1" applyBorder="1" applyAlignment="1" applyProtection="1">
      <alignment horizontal="center" vertical="center"/>
      <protection locked="0"/>
    </xf>
    <xf numFmtId="0" fontId="10" fillId="4" borderId="30" xfId="0" applyFont="1" applyFill="1" applyBorder="1" applyAlignment="1" applyProtection="1">
      <alignment horizontal="left" vertical="center"/>
      <protection locked="0"/>
    </xf>
    <xf numFmtId="0" fontId="10" fillId="4" borderId="31" xfId="0" applyFont="1" applyFill="1" applyBorder="1" applyAlignment="1" applyProtection="1">
      <alignment horizontal="left" vertical="center"/>
      <protection locked="0"/>
    </xf>
    <xf numFmtId="0" fontId="10" fillId="4" borderId="32" xfId="0" applyFont="1" applyFill="1" applyBorder="1" applyAlignment="1" applyProtection="1">
      <alignment horizontal="left" vertical="center"/>
      <protection locked="0"/>
    </xf>
    <xf numFmtId="0" fontId="28" fillId="0" borderId="0" xfId="0" applyFont="1" applyAlignment="1" applyProtection="1">
      <alignment horizontal="left" vertical="center"/>
    </xf>
    <xf numFmtId="0" fontId="10" fillId="4" borderId="5"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8"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26"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49" fontId="10" fillId="4" borderId="9" xfId="0" applyNumberFormat="1" applyFont="1" applyFill="1" applyBorder="1" applyAlignment="1" applyProtection="1">
      <alignment horizontal="left" vertical="center"/>
      <protection locked="0"/>
    </xf>
    <xf numFmtId="49" fontId="10" fillId="4" borderId="10" xfId="0" applyNumberFormat="1" applyFont="1" applyFill="1" applyBorder="1" applyAlignment="1" applyProtection="1">
      <alignment horizontal="left" vertical="center"/>
      <protection locked="0"/>
    </xf>
    <xf numFmtId="49" fontId="10" fillId="4" borderId="31" xfId="0" applyNumberFormat="1" applyFont="1" applyFill="1" applyBorder="1" applyAlignment="1" applyProtection="1">
      <alignment horizontal="left" vertical="center"/>
      <protection locked="0"/>
    </xf>
    <xf numFmtId="49" fontId="10" fillId="4" borderId="11" xfId="0" applyNumberFormat="1" applyFont="1" applyFill="1" applyBorder="1" applyAlignment="1" applyProtection="1">
      <alignment horizontal="left" vertical="center"/>
      <protection locked="0"/>
    </xf>
    <xf numFmtId="0" fontId="43" fillId="4" borderId="9" xfId="4" applyFill="1" applyBorder="1" applyAlignment="1" applyProtection="1">
      <alignment horizontal="left" vertical="center"/>
      <protection locked="0"/>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28"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0" xfId="0" applyBorder="1" applyAlignment="1" applyProtection="1">
      <alignment horizontal="left" wrapText="1"/>
    </xf>
    <xf numFmtId="0" fontId="0" fillId="0" borderId="8" xfId="0" applyBorder="1" applyAlignment="1" applyProtection="1">
      <alignment horizontal="left" wrapText="1"/>
    </xf>
    <xf numFmtId="0" fontId="14" fillId="4" borderId="6"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6" fillId="0" borderId="0" xfId="0" applyFont="1" applyBorder="1" applyAlignment="1" applyProtection="1">
      <alignment horizontal="justify" vertical="top" wrapText="1"/>
    </xf>
    <xf numFmtId="0" fontId="4" fillId="0" borderId="0" xfId="0" applyFont="1" applyAlignment="1" applyProtection="1">
      <alignment horizontal="center"/>
    </xf>
    <xf numFmtId="0" fontId="0" fillId="0" borderId="0" xfId="0" applyAlignment="1" applyProtection="1">
      <alignment horizontal="right" vertical="center" wrapText="1"/>
    </xf>
    <xf numFmtId="0" fontId="0" fillId="0" borderId="15" xfId="0" applyBorder="1" applyAlignment="1" applyProtection="1">
      <alignment horizontal="left" vertical="center" wrapText="1"/>
    </xf>
    <xf numFmtId="0" fontId="0" fillId="0" borderId="26" xfId="0" applyBorder="1" applyAlignment="1" applyProtection="1">
      <alignment horizontal="left" vertical="center" wrapText="1"/>
    </xf>
    <xf numFmtId="164" fontId="16" fillId="4" borderId="9" xfId="1" applyNumberFormat="1" applyFont="1" applyFill="1" applyBorder="1" applyAlignment="1" applyProtection="1">
      <alignment horizontal="right" vertical="center"/>
      <protection locked="0"/>
    </xf>
    <xf numFmtId="164" fontId="16" fillId="4" borderId="11" xfId="1" applyNumberFormat="1" applyFont="1" applyFill="1" applyBorder="1" applyAlignment="1" applyProtection="1">
      <alignment horizontal="right" vertical="center"/>
      <protection locked="0"/>
    </xf>
    <xf numFmtId="0" fontId="26" fillId="0" borderId="3" xfId="0" applyFont="1" applyBorder="1" applyAlignment="1" applyProtection="1">
      <alignment horizontal="center" wrapText="1"/>
    </xf>
    <xf numFmtId="0" fontId="26" fillId="0" borderId="28" xfId="0" applyFont="1" applyBorder="1" applyAlignment="1" applyProtection="1">
      <alignment horizontal="center" wrapText="1"/>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2" fillId="0" borderId="31" xfId="0" applyFont="1" applyBorder="1" applyAlignment="1" applyProtection="1">
      <alignment horizontal="right"/>
    </xf>
    <xf numFmtId="0" fontId="2" fillId="0" borderId="11" xfId="0" applyFont="1" applyBorder="1" applyAlignment="1" applyProtection="1">
      <alignment horizontal="right"/>
    </xf>
    <xf numFmtId="0" fontId="0" fillId="0" borderId="0" xfId="0" applyAlignment="1" applyProtection="1">
      <alignment horizontal="left" wrapText="1"/>
    </xf>
    <xf numFmtId="0" fontId="10" fillId="4" borderId="9" xfId="0" applyFont="1" applyFill="1" applyBorder="1" applyAlignment="1" applyProtection="1">
      <alignment horizontal="left" vertical="top" wrapText="1"/>
      <protection locked="0"/>
    </xf>
    <xf numFmtId="0" fontId="10" fillId="4" borderId="10" xfId="0" applyFont="1" applyFill="1" applyBorder="1" applyAlignment="1" applyProtection="1">
      <alignment horizontal="left" vertical="top" wrapText="1"/>
      <protection locked="0"/>
    </xf>
    <xf numFmtId="0" fontId="10" fillId="4" borderId="31" xfId="0" applyFont="1" applyFill="1" applyBorder="1" applyAlignment="1" applyProtection="1">
      <alignment horizontal="left" vertical="top" wrapText="1"/>
      <protection locked="0"/>
    </xf>
    <xf numFmtId="0" fontId="10" fillId="4" borderId="11" xfId="0" applyFont="1" applyFill="1" applyBorder="1" applyAlignment="1" applyProtection="1">
      <alignment horizontal="left" vertical="top" wrapText="1"/>
      <protection locked="0"/>
    </xf>
    <xf numFmtId="0" fontId="25" fillId="4" borderId="2" xfId="0" applyFont="1" applyFill="1" applyBorder="1" applyAlignment="1" applyProtection="1">
      <alignment horizontal="center" vertical="center"/>
      <protection locked="0"/>
    </xf>
    <xf numFmtId="0" fontId="25" fillId="4" borderId="3" xfId="0" applyFont="1" applyFill="1" applyBorder="1" applyAlignment="1" applyProtection="1">
      <alignment horizontal="center" vertical="center"/>
      <protection locked="0"/>
    </xf>
    <xf numFmtId="0" fontId="25" fillId="4" borderId="28"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4" borderId="6" xfId="0"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5" fillId="4" borderId="7" xfId="0" applyFont="1" applyFill="1" applyBorder="1" applyAlignment="1" applyProtection="1">
      <alignment horizontal="center" vertical="center"/>
      <protection locked="0"/>
    </xf>
    <xf numFmtId="14" fontId="10" fillId="4" borderId="9" xfId="0" applyNumberFormat="1" applyFont="1" applyFill="1" applyBorder="1" applyAlignment="1" applyProtection="1">
      <alignment horizontal="center"/>
      <protection locked="0"/>
    </xf>
    <xf numFmtId="0" fontId="10" fillId="4" borderId="11" xfId="0" applyFont="1" applyFill="1" applyBorder="1" applyAlignment="1" applyProtection="1">
      <alignment horizontal="center"/>
      <protection locked="0"/>
    </xf>
    <xf numFmtId="0" fontId="31" fillId="0" borderId="0" xfId="0" applyFont="1" applyAlignment="1" applyProtection="1">
      <alignment horizontal="left" wrapText="1"/>
    </xf>
    <xf numFmtId="0" fontId="31" fillId="0" borderId="1" xfId="0" applyFont="1" applyBorder="1" applyAlignment="1" applyProtection="1">
      <alignment horizontal="left" wrapText="1"/>
    </xf>
    <xf numFmtId="0" fontId="76" fillId="0" borderId="0" xfId="4" quotePrefix="1" applyFont="1" applyAlignment="1" applyProtection="1">
      <alignment horizontal="center"/>
      <protection locked="0"/>
    </xf>
    <xf numFmtId="0" fontId="76" fillId="0" borderId="0" xfId="4" applyFont="1" applyAlignment="1" applyProtection="1">
      <alignment horizontal="center"/>
      <protection locked="0"/>
    </xf>
    <xf numFmtId="0" fontId="51" fillId="5" borderId="28" xfId="0" applyFont="1" applyFill="1" applyBorder="1" applyAlignment="1" applyProtection="1">
      <alignment horizontal="center" vertical="center" wrapText="1"/>
    </xf>
    <xf numFmtId="0" fontId="51" fillId="5" borderId="29"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8" xfId="0" applyFont="1" applyFill="1" applyBorder="1" applyAlignment="1" applyProtection="1">
      <alignment horizontal="center" vertical="center" wrapText="1"/>
    </xf>
    <xf numFmtId="0" fontId="19" fillId="5" borderId="28" xfId="0" applyFont="1" applyFill="1" applyBorder="1" applyAlignment="1" applyProtection="1">
      <alignment horizontal="center" vertical="center" wrapText="1"/>
    </xf>
    <xf numFmtId="0" fontId="19" fillId="5" borderId="29"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5" borderId="7"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23" fillId="3" borderId="0" xfId="0" quotePrefix="1" applyFont="1" applyFill="1" applyAlignment="1" applyProtection="1">
      <alignment horizontal="center" vertical="center" wrapText="1"/>
    </xf>
    <xf numFmtId="0" fontId="23" fillId="3" borderId="0" xfId="0" applyFont="1" applyFill="1" applyAlignment="1" applyProtection="1">
      <alignment horizontal="center" vertical="center" wrapText="1"/>
    </xf>
    <xf numFmtId="0" fontId="63" fillId="3" borderId="0" xfId="0" applyFont="1" applyFill="1" applyAlignment="1" applyProtection="1">
      <alignment horizontal="center" vertical="center" wrapText="1"/>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xf numFmtId="0" fontId="0" fillId="0" borderId="30" xfId="0" applyBorder="1" applyAlignment="1" applyProtection="1">
      <alignment horizontal="left" vertical="top" wrapText="1"/>
    </xf>
    <xf numFmtId="0" fontId="0" fillId="0" borderId="31" xfId="0" applyBorder="1" applyAlignment="1" applyProtection="1">
      <alignment horizontal="left" vertical="top" wrapText="1"/>
    </xf>
    <xf numFmtId="0" fontId="10" fillId="4" borderId="31" xfId="0" applyFont="1" applyFill="1" applyBorder="1" applyAlignment="1" applyProtection="1">
      <alignment horizontal="center" vertical="center" wrapText="1"/>
      <protection locked="0"/>
    </xf>
    <xf numFmtId="0" fontId="10" fillId="4" borderId="32" xfId="0" applyFont="1" applyFill="1" applyBorder="1" applyAlignment="1" applyProtection="1">
      <alignment horizontal="center" vertical="center" wrapText="1"/>
      <protection locked="0"/>
    </xf>
    <xf numFmtId="0" fontId="89" fillId="13" borderId="41" xfId="4" applyFont="1" applyFill="1" applyBorder="1" applyAlignment="1" applyProtection="1">
      <alignment horizontal="center" vertical="center" textRotation="180"/>
    </xf>
    <xf numFmtId="0" fontId="89" fillId="13" borderId="0" xfId="4" applyFont="1" applyFill="1" applyAlignment="1" applyProtection="1">
      <alignment horizontal="center" vertical="center" textRotation="180"/>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31" xfId="0" applyBorder="1" applyAlignment="1" applyProtection="1">
      <alignment vertical="center"/>
    </xf>
    <xf numFmtId="0" fontId="0" fillId="0" borderId="11" xfId="0" applyBorder="1" applyAlignment="1" applyProtection="1">
      <alignment vertical="center"/>
    </xf>
    <xf numFmtId="0" fontId="18" fillId="5" borderId="2"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8"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21" fillId="5" borderId="15" xfId="0" applyFont="1" applyFill="1" applyBorder="1" applyAlignment="1" applyProtection="1">
      <alignment horizontal="left" vertical="top" wrapText="1"/>
    </xf>
    <xf numFmtId="0" fontId="80" fillId="12" borderId="19" xfId="4" applyFont="1" applyFill="1" applyBorder="1" applyAlignment="1" applyProtection="1">
      <alignment horizontal="center" vertical="center" wrapText="1"/>
      <protection locked="0"/>
    </xf>
    <xf numFmtId="0" fontId="80" fillId="12" borderId="39" xfId="4" applyFont="1" applyFill="1" applyBorder="1" applyAlignment="1" applyProtection="1">
      <alignment horizontal="center" vertical="center" wrapText="1"/>
      <protection locked="0"/>
    </xf>
    <xf numFmtId="0" fontId="80" fillId="12" borderId="20" xfId="4" applyFont="1" applyFill="1" applyBorder="1" applyAlignment="1" applyProtection="1">
      <alignment horizontal="center" vertical="center" wrapText="1"/>
      <protection locked="0"/>
    </xf>
    <xf numFmtId="0" fontId="80" fillId="12" borderId="18" xfId="4" applyFont="1" applyFill="1" applyBorder="1" applyAlignment="1" applyProtection="1">
      <alignment horizontal="center" vertical="center" wrapText="1"/>
      <protection locked="0"/>
    </xf>
    <xf numFmtId="0" fontId="80" fillId="12" borderId="0" xfId="4" applyFont="1" applyFill="1" applyBorder="1" applyAlignment="1" applyProtection="1">
      <alignment horizontal="center" vertical="center" wrapText="1"/>
      <protection locked="0"/>
    </xf>
    <xf numFmtId="0" fontId="80" fillId="12" borderId="23" xfId="4" applyFont="1" applyFill="1" applyBorder="1" applyAlignment="1" applyProtection="1">
      <alignment horizontal="center" vertical="center" wrapText="1"/>
      <protection locked="0"/>
    </xf>
    <xf numFmtId="0" fontId="80" fillId="12" borderId="21" xfId="4" applyFont="1" applyFill="1" applyBorder="1" applyAlignment="1" applyProtection="1">
      <alignment horizontal="center" vertical="center" wrapText="1"/>
      <protection locked="0"/>
    </xf>
    <xf numFmtId="0" fontId="80" fillId="12" borderId="40" xfId="4" applyFont="1" applyFill="1" applyBorder="1" applyAlignment="1" applyProtection="1">
      <alignment horizontal="center" vertical="center" wrapText="1"/>
      <protection locked="0"/>
    </xf>
    <xf numFmtId="0" fontId="80" fillId="12" borderId="22" xfId="4" applyFont="1" applyFill="1" applyBorder="1" applyAlignment="1" applyProtection="1">
      <alignment horizontal="center" vertical="center" wrapText="1"/>
      <protection locked="0"/>
    </xf>
    <xf numFmtId="0" fontId="83" fillId="11" borderId="0" xfId="0" applyFont="1" applyFill="1" applyAlignment="1">
      <alignment horizontal="center" vertical="center" wrapText="1"/>
    </xf>
    <xf numFmtId="0" fontId="43" fillId="0" borderId="31" xfId="4" applyBorder="1" applyAlignment="1" applyProtection="1">
      <alignment horizontal="center"/>
      <protection locked="0"/>
    </xf>
    <xf numFmtId="0" fontId="67" fillId="11" borderId="0" xfId="0" applyFont="1" applyFill="1" applyAlignment="1">
      <alignment horizontal="left" wrapText="1"/>
    </xf>
    <xf numFmtId="0" fontId="43" fillId="9" borderId="0" xfId="4" applyFill="1" applyAlignment="1" applyProtection="1">
      <alignment horizontal="left" vertical="center" wrapText="1"/>
    </xf>
    <xf numFmtId="0" fontId="45" fillId="2" borderId="0" xfId="0" applyFont="1" applyFill="1" applyAlignment="1" applyProtection="1">
      <alignment horizontal="left" vertical="top" wrapText="1"/>
    </xf>
    <xf numFmtId="164" fontId="56" fillId="2" borderId="0" xfId="0" applyNumberFormat="1" applyFont="1" applyFill="1" applyAlignment="1" applyProtection="1">
      <alignment horizontal="left" vertical="top" wrapText="1"/>
    </xf>
    <xf numFmtId="0" fontId="45" fillId="2" borderId="0" xfId="0" applyFont="1" applyFill="1" applyAlignment="1" applyProtection="1">
      <alignment horizontal="left" vertical="center" wrapText="1"/>
    </xf>
    <xf numFmtId="0" fontId="105" fillId="2" borderId="0" xfId="4" applyFont="1" applyFill="1" applyAlignment="1" applyProtection="1">
      <alignment horizontal="left" vertical="center" wrapText="1"/>
      <protection locked="0"/>
    </xf>
    <xf numFmtId="0" fontId="45" fillId="2" borderId="0" xfId="0" quotePrefix="1" applyFont="1" applyFill="1" applyAlignment="1" applyProtection="1">
      <alignment horizontal="left" vertical="top" wrapText="1"/>
    </xf>
    <xf numFmtId="164" fontId="22" fillId="2" borderId="0" xfId="0" applyNumberFormat="1" applyFont="1" applyFill="1" applyAlignment="1" applyProtection="1">
      <alignment horizontal="left" vertical="top" wrapText="1"/>
    </xf>
    <xf numFmtId="0" fontId="58" fillId="2" borderId="0" xfId="0" applyFont="1" applyFill="1" applyAlignment="1" applyProtection="1">
      <alignment horizontal="center" vertical="center" wrapText="1"/>
    </xf>
    <xf numFmtId="0" fontId="10" fillId="4" borderId="27" xfId="0" applyFont="1" applyFill="1" applyBorder="1" applyAlignment="1" applyProtection="1">
      <alignment horizontal="left" vertical="top" wrapText="1"/>
      <protection locked="0"/>
    </xf>
    <xf numFmtId="0" fontId="10" fillId="4" borderId="28" xfId="0" applyFont="1" applyFill="1" applyBorder="1" applyAlignment="1" applyProtection="1">
      <alignment horizontal="left" vertical="top" wrapText="1"/>
      <protection locked="0"/>
    </xf>
    <xf numFmtId="0" fontId="10" fillId="4" borderId="29" xfId="0" applyFont="1" applyFill="1" applyBorder="1" applyAlignment="1" applyProtection="1">
      <alignment horizontal="left" vertical="top" wrapText="1"/>
      <protection locked="0"/>
    </xf>
    <xf numFmtId="0" fontId="10" fillId="4" borderId="10" xfId="0" quotePrefix="1"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84" fillId="3" borderId="0" xfId="4" applyFont="1" applyFill="1" applyAlignment="1" applyProtection="1">
      <alignment horizontal="center" vertical="center"/>
    </xf>
    <xf numFmtId="0" fontId="15" fillId="5" borderId="14" xfId="0" applyFont="1" applyFill="1" applyBorder="1" applyAlignment="1" applyProtection="1">
      <alignment horizontal="left" vertical="top" wrapText="1"/>
    </xf>
    <xf numFmtId="0" fontId="15" fillId="5" borderId="13" xfId="0" applyFont="1" applyFill="1" applyBorder="1" applyAlignment="1" applyProtection="1">
      <alignment horizontal="left" vertical="top" wrapText="1"/>
    </xf>
    <xf numFmtId="0" fontId="60" fillId="2" borderId="0" xfId="4" applyFont="1" applyFill="1" applyAlignment="1" applyProtection="1">
      <alignment horizontal="center" vertical="center" wrapText="1"/>
      <protection locked="0"/>
    </xf>
    <xf numFmtId="0" fontId="0" fillId="0" borderId="30" xfId="0" applyBorder="1" applyAlignment="1" applyProtection="1">
      <alignment horizontal="left" vertical="center" wrapText="1"/>
    </xf>
    <xf numFmtId="0" fontId="0" fillId="0" borderId="31" xfId="0" applyBorder="1" applyAlignment="1" applyProtection="1">
      <alignment horizontal="left" vertical="center" wrapText="1"/>
    </xf>
    <xf numFmtId="0" fontId="76" fillId="0" borderId="1" xfId="4" quotePrefix="1" applyFont="1" applyBorder="1" applyAlignment="1" applyProtection="1">
      <alignment horizontal="center"/>
      <protection locked="0"/>
    </xf>
  </cellXfs>
  <cellStyles count="7">
    <cellStyle name="Comma" xfId="2" builtinId="3"/>
    <cellStyle name="Comma 2" xfId="6" xr:uid="{00000000-0005-0000-0000-000001000000}"/>
    <cellStyle name="Currency" xfId="1" builtinId="4"/>
    <cellStyle name="Currency 2" xfId="5" xr:uid="{00000000-0005-0000-0000-000003000000}"/>
    <cellStyle name="Hyperlink" xfId="4" builtinId="8"/>
    <cellStyle name="Normal" xfId="0" builtinId="0"/>
    <cellStyle name="Normal 2" xfId="3" xr:uid="{00000000-0005-0000-0000-000006000000}"/>
  </cellStyles>
  <dxfs count="3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FF0000"/>
      </font>
    </dxf>
    <dxf>
      <font>
        <color rgb="FFFF0000"/>
      </font>
    </dxf>
    <dxf>
      <font>
        <color theme="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16" dropStyle="combo" dx="16" fmlaLink="$AG$11" fmlaRange="'By Name'!$B$3:$B$108" sel="1" val="9"/>
</file>

<file path=xl/ctrlProps/ctrlProp2.xml><?xml version="1.0" encoding="utf-8"?>
<formControlPr xmlns="http://schemas.microsoft.com/office/spreadsheetml/2009/9/main" objectType="Drop" dropLines="16" dropStyle="combo" dx="16" fmlaLink="$AG$11" fmlaRange="'By Name'!$B$3:$B$108" sel="1" val="0"/>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67583</xdr:colOff>
      <xdr:row>0</xdr:row>
      <xdr:rowOff>38100</xdr:rowOff>
    </xdr:from>
    <xdr:to>
      <xdr:col>0</xdr:col>
      <xdr:colOff>771493</xdr:colOff>
      <xdr:row>4</xdr:row>
      <xdr:rowOff>29061</xdr:rowOff>
    </xdr:to>
    <xdr:pic>
      <xdr:nvPicPr>
        <xdr:cNvPr id="2" name="TGSF_Logo">
          <a:extLst>
            <a:ext uri="{FF2B5EF4-FFF2-40B4-BE49-F238E27FC236}">
              <a16:creationId xmlns:a16="http://schemas.microsoft.com/office/drawing/2014/main" id="{85AE68BB-494F-1887-9256-11E467E68CEF}"/>
            </a:ext>
          </a:extLst>
        </xdr:cNvPr>
        <xdr:cNvPicPr>
          <a:picLocks noChangeAspect="1"/>
        </xdr:cNvPicPr>
      </xdr:nvPicPr>
      <xdr:blipFill>
        <a:blip xmlns:r="http://schemas.openxmlformats.org/officeDocument/2006/relationships" r:embed="rId1"/>
        <a:stretch>
          <a:fillRect/>
        </a:stretch>
      </xdr:blipFill>
      <xdr:spPr>
        <a:xfrm>
          <a:off x="67583" y="38100"/>
          <a:ext cx="701221"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30</xdr:col>
      <xdr:colOff>29938</xdr:colOff>
      <xdr:row>52</xdr:row>
      <xdr:rowOff>38100</xdr:rowOff>
    </xdr:from>
    <xdr:to>
      <xdr:col>30</xdr:col>
      <xdr:colOff>29938</xdr:colOff>
      <xdr:row>65</xdr:row>
      <xdr:rowOff>92529</xdr:rowOff>
    </xdr:to>
    <xdr:sp macro="" textlink="" fLocksText="0">
      <xdr:nvSpPr>
        <xdr:cNvPr id="2" name="TextBox 1">
          <a:extLst>
            <a:ext uri="{FF2B5EF4-FFF2-40B4-BE49-F238E27FC236}">
              <a16:creationId xmlns:a16="http://schemas.microsoft.com/office/drawing/2014/main" id="{00000000-0008-0000-0000-000002000000}"/>
            </a:ext>
          </a:extLst>
        </xdr:cNvPr>
        <xdr:cNvSpPr txBox="1">
          <a:spLocks noChangeAspect="1"/>
        </xdr:cNvSpPr>
      </xdr:nvSpPr>
      <xdr:spPr>
        <a:xfrm>
          <a:off x="11458576" y="11906250"/>
          <a:ext cx="0" cy="286702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en-GB" sz="1100" b="1">
            <a:solidFill>
              <a:srgbClr val="0070C0"/>
            </a:solidFill>
          </a:endParaRPr>
        </a:p>
      </xdr:txBody>
    </xdr:sp>
    <xdr:clientData/>
  </xdr:twoCellAnchor>
  <mc:AlternateContent xmlns:mc="http://schemas.openxmlformats.org/markup-compatibility/2006">
    <mc:Choice xmlns:a14="http://schemas.microsoft.com/office/drawing/2010/main" Requires="a14">
      <xdr:twoCellAnchor editAs="absolute">
        <xdr:from>
          <xdr:col>19</xdr:col>
          <xdr:colOff>38100</xdr:colOff>
          <xdr:row>9</xdr:row>
          <xdr:rowOff>27214</xdr:rowOff>
        </xdr:from>
        <xdr:to>
          <xdr:col>25</xdr:col>
          <xdr:colOff>65314</xdr:colOff>
          <xdr:row>9</xdr:row>
          <xdr:rowOff>250371</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5</xdr:row>
      <xdr:rowOff>455859</xdr:rowOff>
    </xdr:from>
    <xdr:to>
      <xdr:col>15</xdr:col>
      <xdr:colOff>634417</xdr:colOff>
      <xdr:row>8</xdr:row>
      <xdr:rowOff>539627</xdr:rowOff>
    </xdr:to>
    <xdr:sp macro="" textlink="$AA$9">
      <xdr:nvSpPr>
        <xdr:cNvPr id="10" name="TextBox 9">
          <a:extLst>
            <a:ext uri="{FF2B5EF4-FFF2-40B4-BE49-F238E27FC236}">
              <a16:creationId xmlns:a16="http://schemas.microsoft.com/office/drawing/2014/main" id="{00000000-0008-0000-0000-00000A000000}"/>
            </a:ext>
          </a:extLst>
        </xdr:cNvPr>
        <xdr:cNvSpPr txBox="1"/>
      </xdr:nvSpPr>
      <xdr:spPr>
        <a:xfrm rot="19678842">
          <a:off x="47625" y="1808409"/>
          <a:ext cx="6978067" cy="16077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4800" b="1" i="0" u="none" strike="noStrike">
              <a:solidFill>
                <a:srgbClr val="FF0000"/>
              </a:solidFill>
              <a:latin typeface="Calibri"/>
              <a:cs typeface="Calibri"/>
            </a:rPr>
            <a:pPr algn="ctr"/>
            <a:t> </a:t>
          </a:fld>
          <a:endParaRPr lang="en-GB" sz="23900" b="1">
            <a:solidFill>
              <a:srgbClr val="FF0000"/>
            </a:solidFill>
          </a:endParaRPr>
        </a:p>
      </xdr:txBody>
    </xdr:sp>
    <xdr:clientData/>
  </xdr:twoCellAnchor>
  <xdr:twoCellAnchor>
    <xdr:from>
      <xdr:col>0</xdr:col>
      <xdr:colOff>37120</xdr:colOff>
      <xdr:row>101</xdr:row>
      <xdr:rowOff>111356</xdr:rowOff>
    </xdr:from>
    <xdr:to>
      <xdr:col>7</xdr:col>
      <xdr:colOff>211600</xdr:colOff>
      <xdr:row>105</xdr:row>
      <xdr:rowOff>200025</xdr:rowOff>
    </xdr:to>
    <xdr:sp macro="" textlink="$AA$9">
      <xdr:nvSpPr>
        <xdr:cNvPr id="8" name="TextBox 7">
          <a:extLst>
            <a:ext uri="{FF2B5EF4-FFF2-40B4-BE49-F238E27FC236}">
              <a16:creationId xmlns:a16="http://schemas.microsoft.com/office/drawing/2014/main" id="{00000000-0008-0000-0000-000008000000}"/>
            </a:ext>
          </a:extLst>
        </xdr:cNvPr>
        <xdr:cNvSpPr txBox="1"/>
      </xdr:nvSpPr>
      <xdr:spPr>
        <a:xfrm>
          <a:off x="37120" y="23228531"/>
          <a:ext cx="2755755" cy="7077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1800" b="1" i="0" u="none" strike="noStrike">
              <a:solidFill>
                <a:srgbClr val="FF0000"/>
              </a:solidFill>
              <a:latin typeface="Calibri"/>
              <a:cs typeface="Calibri"/>
            </a:rPr>
            <a:pPr algn="ctr"/>
            <a:t> </a:t>
          </a:fld>
          <a:endParaRPr lang="en-GB" sz="7200" b="1">
            <a:solidFill>
              <a:srgbClr val="FF0000"/>
            </a:solidFill>
          </a:endParaRPr>
        </a:p>
      </xdr:txBody>
    </xdr:sp>
    <xdr:clientData/>
  </xdr:twoCellAnchor>
  <xdr:twoCellAnchor>
    <xdr:from>
      <xdr:col>2</xdr:col>
      <xdr:colOff>9525</xdr:colOff>
      <xdr:row>30</xdr:row>
      <xdr:rowOff>19049</xdr:rowOff>
    </xdr:from>
    <xdr:to>
      <xdr:col>17</xdr:col>
      <xdr:colOff>552450</xdr:colOff>
      <xdr:row>30</xdr:row>
      <xdr:rowOff>352424</xdr:rowOff>
    </xdr:to>
    <xdr:sp macro="" textlink="$AE$32">
      <xdr:nvSpPr>
        <xdr:cNvPr id="3" name="TextBox 2">
          <a:extLst>
            <a:ext uri="{FF2B5EF4-FFF2-40B4-BE49-F238E27FC236}">
              <a16:creationId xmlns:a16="http://schemas.microsoft.com/office/drawing/2014/main" id="{00000000-0008-0000-0000-000003000000}"/>
            </a:ext>
          </a:extLst>
        </xdr:cNvPr>
        <xdr:cNvSpPr txBox="1"/>
      </xdr:nvSpPr>
      <xdr:spPr>
        <a:xfrm>
          <a:off x="590550" y="7448549"/>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C9DF4FC8-AE6E-4D93-95F0-03E5FA2A7495}" type="TxLink">
            <a:rPr lang="en-US" sz="1400" b="1" i="1" u="none" strike="noStrike">
              <a:solidFill>
                <a:srgbClr val="FF0000"/>
              </a:solidFill>
              <a:latin typeface="Calibri"/>
              <a:cs typeface="Calibri"/>
            </a:rPr>
            <a:pPr algn="r"/>
            <a:t> </a:t>
          </a:fld>
          <a:endParaRPr lang="en-GB" sz="1400" b="1" i="1">
            <a:solidFill>
              <a:srgbClr val="FF0000"/>
            </a:solidFill>
          </a:endParaRPr>
        </a:p>
      </xdr:txBody>
    </xdr:sp>
    <xdr:clientData/>
  </xdr:twoCellAnchor>
  <xdr:twoCellAnchor>
    <xdr:from>
      <xdr:col>2</xdr:col>
      <xdr:colOff>9525</xdr:colOff>
      <xdr:row>26</xdr:row>
      <xdr:rowOff>28574</xdr:rowOff>
    </xdr:from>
    <xdr:to>
      <xdr:col>17</xdr:col>
      <xdr:colOff>552450</xdr:colOff>
      <xdr:row>27</xdr:row>
      <xdr:rowOff>171449</xdr:rowOff>
    </xdr:to>
    <xdr:sp macro="" textlink="$AF$32">
      <xdr:nvSpPr>
        <xdr:cNvPr id="7" name="TextBox 6">
          <a:extLst>
            <a:ext uri="{FF2B5EF4-FFF2-40B4-BE49-F238E27FC236}">
              <a16:creationId xmlns:a16="http://schemas.microsoft.com/office/drawing/2014/main" id="{00000000-0008-0000-0000-000007000000}"/>
            </a:ext>
          </a:extLst>
        </xdr:cNvPr>
        <xdr:cNvSpPr txBox="1"/>
      </xdr:nvSpPr>
      <xdr:spPr>
        <a:xfrm>
          <a:off x="590550" y="671512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FFCB648F-AB38-46B7-AC70-A4874D88374F}" type="TxLink">
            <a:rPr lang="en-US" sz="1400" b="1" i="1" u="none" strike="noStrike">
              <a:solidFill>
                <a:srgbClr val="FF0000"/>
              </a:solidFill>
              <a:latin typeface="Calibri"/>
              <a:cs typeface="Calibri"/>
            </a:rPr>
            <a:pPr algn="r"/>
            <a:t> </a:t>
          </a:fld>
          <a:endParaRPr lang="en-GB" sz="1800" b="1" i="1">
            <a:solidFill>
              <a:srgbClr val="FF0000"/>
            </a:solidFill>
          </a:endParaRPr>
        </a:p>
      </xdr:txBody>
    </xdr:sp>
    <xdr:clientData/>
  </xdr:twoCellAnchor>
  <xdr:twoCellAnchor>
    <xdr:from>
      <xdr:col>29</xdr:col>
      <xdr:colOff>28575</xdr:colOff>
      <xdr:row>53</xdr:row>
      <xdr:rowOff>0</xdr:rowOff>
    </xdr:from>
    <xdr:to>
      <xdr:col>32</xdr:col>
      <xdr:colOff>0</xdr:colOff>
      <xdr:row>54</xdr:row>
      <xdr:rowOff>0</xdr:rowOff>
    </xdr:to>
    <xdr:sp macro="" textlink="">
      <xdr:nvSpPr>
        <xdr:cNvPr id="9" name="Oval 8">
          <a:extLst>
            <a:ext uri="{FF2B5EF4-FFF2-40B4-BE49-F238E27FC236}">
              <a16:creationId xmlns:a16="http://schemas.microsoft.com/office/drawing/2014/main" id="{00000000-0008-0000-0000-000009000000}"/>
            </a:ext>
          </a:extLst>
        </xdr:cNvPr>
        <xdr:cNvSpPr/>
      </xdr:nvSpPr>
      <xdr:spPr>
        <a:xfrm>
          <a:off x="11372850" y="11849100"/>
          <a:ext cx="228600" cy="152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29</xdr:row>
      <xdr:rowOff>161924</xdr:rowOff>
    </xdr:from>
    <xdr:to>
      <xdr:col>17</xdr:col>
      <xdr:colOff>542925</xdr:colOff>
      <xdr:row>30</xdr:row>
      <xdr:rowOff>323849</xdr:rowOff>
    </xdr:to>
    <xdr:sp macro="" textlink="$AE$33">
      <xdr:nvSpPr>
        <xdr:cNvPr id="11" name="TextBox 10">
          <a:extLst>
            <a:ext uri="{FF2B5EF4-FFF2-40B4-BE49-F238E27FC236}">
              <a16:creationId xmlns:a16="http://schemas.microsoft.com/office/drawing/2014/main" id="{00000000-0008-0000-0000-00000B000000}"/>
            </a:ext>
          </a:extLst>
        </xdr:cNvPr>
        <xdr:cNvSpPr txBox="1"/>
      </xdr:nvSpPr>
      <xdr:spPr>
        <a:xfrm>
          <a:off x="581025" y="74199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64CCC32B-195D-448B-8F15-EDFF598D7024}"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2</xdr:col>
      <xdr:colOff>19050</xdr:colOff>
      <xdr:row>26</xdr:row>
      <xdr:rowOff>9524</xdr:rowOff>
    </xdr:from>
    <xdr:to>
      <xdr:col>17</xdr:col>
      <xdr:colOff>561975</xdr:colOff>
      <xdr:row>27</xdr:row>
      <xdr:rowOff>152399</xdr:rowOff>
    </xdr:to>
    <xdr:sp macro="" textlink="$AE$29">
      <xdr:nvSpPr>
        <xdr:cNvPr id="12" name="TextBox 11">
          <a:extLst>
            <a:ext uri="{FF2B5EF4-FFF2-40B4-BE49-F238E27FC236}">
              <a16:creationId xmlns:a16="http://schemas.microsoft.com/office/drawing/2014/main" id="{00000000-0008-0000-0000-00000C000000}"/>
            </a:ext>
          </a:extLst>
        </xdr:cNvPr>
        <xdr:cNvSpPr txBox="1"/>
      </xdr:nvSpPr>
      <xdr:spPr>
        <a:xfrm>
          <a:off x="600075" y="66960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1277FC77-2B28-46FF-874C-FEE55C2AD0A1}"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11</xdr:col>
      <xdr:colOff>161925</xdr:colOff>
      <xdr:row>41</xdr:row>
      <xdr:rowOff>66675</xdr:rowOff>
    </xdr:from>
    <xdr:to>
      <xdr:col>14</xdr:col>
      <xdr:colOff>19050</xdr:colOff>
      <xdr:row>44</xdr:row>
      <xdr:rowOff>190500</xdr:rowOff>
    </xdr:to>
    <xdr:sp macro="" textlink="$AE$44">
      <xdr:nvSpPr>
        <xdr:cNvPr id="13" name="TextBox 12">
          <a:extLst>
            <a:ext uri="{FF2B5EF4-FFF2-40B4-BE49-F238E27FC236}">
              <a16:creationId xmlns:a16="http://schemas.microsoft.com/office/drawing/2014/main" id="{00000000-0008-0000-0000-00000D000000}"/>
            </a:ext>
          </a:extLst>
        </xdr:cNvPr>
        <xdr:cNvSpPr txBox="1"/>
      </xdr:nvSpPr>
      <xdr:spPr>
        <a:xfrm>
          <a:off x="4419600" y="9553575"/>
          <a:ext cx="1333500" cy="12096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B91FBE2F-F81D-4C1A-A310-EFD326E28658}" type="TxLink">
            <a:rPr lang="en-US" sz="800" b="0" i="0" u="none" strike="noStrike">
              <a:solidFill>
                <a:srgbClr val="FF0000"/>
              </a:solidFill>
              <a:latin typeface="Calibri"/>
              <a:cs typeface="Calibri"/>
            </a:rPr>
            <a:pPr algn="r"/>
            <a:t> </a:t>
          </a:fld>
          <a:endParaRPr lang="en-GB" sz="1000" b="1" i="1">
            <a:solidFill>
              <a:srgbClr val="FF0000"/>
            </a:solidFill>
          </a:endParaRPr>
        </a:p>
      </xdr:txBody>
    </xdr:sp>
    <xdr:clientData/>
  </xdr:twoCellAnchor>
  <xdr:twoCellAnchor editAs="oneCell">
    <xdr:from>
      <xdr:col>8</xdr:col>
      <xdr:colOff>314325</xdr:colOff>
      <xdr:row>100</xdr:row>
      <xdr:rowOff>180976</xdr:rowOff>
    </xdr:from>
    <xdr:to>
      <xdr:col>14</xdr:col>
      <xdr:colOff>182693</xdr:colOff>
      <xdr:row>105</xdr:row>
      <xdr:rowOff>168937</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3362325" y="22421851"/>
          <a:ext cx="2553056" cy="1486107"/>
        </a:xfrm>
        <a:prstGeom prst="rect">
          <a:avLst/>
        </a:prstGeom>
        <a:noFill/>
      </xdr:spPr>
    </xdr:pic>
    <xdr:clientData/>
  </xdr:twoCellAnchor>
  <xdr:twoCellAnchor>
    <xdr:from>
      <xdr:col>0</xdr:col>
      <xdr:colOff>31043</xdr:colOff>
      <xdr:row>6</xdr:row>
      <xdr:rowOff>134425</xdr:rowOff>
    </xdr:from>
    <xdr:to>
      <xdr:col>16</xdr:col>
      <xdr:colOff>81858</xdr:colOff>
      <xdr:row>9</xdr:row>
      <xdr:rowOff>121699</xdr:rowOff>
    </xdr:to>
    <xdr:sp macro="" textlink="$AA$28">
      <xdr:nvSpPr>
        <xdr:cNvPr id="15" name="TextBox 14">
          <a:extLst>
            <a:ext uri="{FF2B5EF4-FFF2-40B4-BE49-F238E27FC236}">
              <a16:creationId xmlns:a16="http://schemas.microsoft.com/office/drawing/2014/main" id="{00000000-0008-0000-0000-00000F000000}"/>
            </a:ext>
          </a:extLst>
        </xdr:cNvPr>
        <xdr:cNvSpPr txBox="1"/>
      </xdr:nvSpPr>
      <xdr:spPr>
        <a:xfrm rot="19678842">
          <a:off x="31043" y="1991800"/>
          <a:ext cx="7080265" cy="15588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fld id="{E239ACE0-B0EF-4A50-9650-3FC714208CE7}" type="TxLink">
            <a:rPr lang="en-US" sz="4800" b="1" i="0" u="none" strike="noStrike">
              <a:solidFill>
                <a:srgbClr val="FF0000"/>
              </a:solidFill>
              <a:latin typeface="Calibri"/>
              <a:cs typeface="Calibri"/>
            </a:rPr>
            <a:pPr algn="ctr"/>
            <a:t> </a:t>
          </a:fld>
          <a:endParaRPr lang="en-GB" sz="4800" b="1">
            <a:solidFill>
              <a:srgbClr val="FF0000"/>
            </a:solidFill>
          </a:endParaRPr>
        </a:p>
      </xdr:txBody>
    </xdr:sp>
    <xdr:clientData/>
  </xdr:twoCellAnchor>
  <xdr:twoCellAnchor>
    <xdr:from>
      <xdr:col>0</xdr:col>
      <xdr:colOff>0</xdr:colOff>
      <xdr:row>6</xdr:row>
      <xdr:rowOff>39175</xdr:rowOff>
    </xdr:from>
    <xdr:to>
      <xdr:col>16</xdr:col>
      <xdr:colOff>43758</xdr:colOff>
      <xdr:row>9</xdr:row>
      <xdr:rowOff>26449</xdr:rowOff>
    </xdr:to>
    <xdr:sp macro="" textlink="$AA$9">
      <xdr:nvSpPr>
        <xdr:cNvPr id="16" name="TextBox 15">
          <a:extLst>
            <a:ext uri="{FF2B5EF4-FFF2-40B4-BE49-F238E27FC236}">
              <a16:creationId xmlns:a16="http://schemas.microsoft.com/office/drawing/2014/main" id="{00000000-0008-0000-0000-000010000000}"/>
            </a:ext>
          </a:extLst>
        </xdr:cNvPr>
        <xdr:cNvSpPr txBox="1"/>
      </xdr:nvSpPr>
      <xdr:spPr>
        <a:xfrm rot="19678842">
          <a:off x="0" y="1896550"/>
          <a:ext cx="7073208" cy="15588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fld id="{EE86A4E1-EDAC-4062-84BA-58EAB5B90AB9}" type="TxLink">
            <a:rPr lang="en-US" sz="1100" b="0" i="0" u="none" strike="noStrike">
              <a:solidFill>
                <a:srgbClr val="000000"/>
              </a:solidFill>
              <a:latin typeface="Calibri"/>
              <a:cs typeface="Calibri"/>
            </a:rPr>
            <a:pPr algn="ctr"/>
            <a:t> </a:t>
          </a:fld>
          <a:endParaRPr lang="en-GB" sz="4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30</xdr:col>
      <xdr:colOff>28576</xdr:colOff>
      <xdr:row>57</xdr:row>
      <xdr:rowOff>276225</xdr:rowOff>
    </xdr:from>
    <xdr:to>
      <xdr:col>30</xdr:col>
      <xdr:colOff>28576</xdr:colOff>
      <xdr:row>72</xdr:row>
      <xdr:rowOff>47625</xdr:rowOff>
    </xdr:to>
    <xdr:sp macro="" textlink="" fLocksText="0">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11477626" y="13058775"/>
          <a:ext cx="0" cy="286702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en-GB" sz="1100" b="1">
            <a:solidFill>
              <a:srgbClr val="0070C0"/>
            </a:solidFill>
          </a:endParaRPr>
        </a:p>
      </xdr:txBody>
    </xdr:sp>
    <xdr:clientData/>
  </xdr:twoCellAnchor>
  <mc:AlternateContent xmlns:mc="http://schemas.openxmlformats.org/markup-compatibility/2006">
    <mc:Choice xmlns:a14="http://schemas.microsoft.com/office/drawing/2010/main" Requires="a14">
      <xdr:twoCellAnchor editAs="absolute">
        <xdr:from>
          <xdr:col>19</xdr:col>
          <xdr:colOff>21771</xdr:colOff>
          <xdr:row>9</xdr:row>
          <xdr:rowOff>27214</xdr:rowOff>
        </xdr:from>
        <xdr:to>
          <xdr:col>25</xdr:col>
          <xdr:colOff>48986</xdr:colOff>
          <xdr:row>9</xdr:row>
          <xdr:rowOff>250371</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5</xdr:row>
      <xdr:rowOff>455859</xdr:rowOff>
    </xdr:from>
    <xdr:to>
      <xdr:col>15</xdr:col>
      <xdr:colOff>634417</xdr:colOff>
      <xdr:row>8</xdr:row>
      <xdr:rowOff>539627</xdr:rowOff>
    </xdr:to>
    <xdr:sp macro="" textlink="$AA$9">
      <xdr:nvSpPr>
        <xdr:cNvPr id="4" name="TextBox 3">
          <a:extLst>
            <a:ext uri="{FF2B5EF4-FFF2-40B4-BE49-F238E27FC236}">
              <a16:creationId xmlns:a16="http://schemas.microsoft.com/office/drawing/2014/main" id="{00000000-0008-0000-0100-000004000000}"/>
            </a:ext>
          </a:extLst>
        </xdr:cNvPr>
        <xdr:cNvSpPr txBox="1"/>
      </xdr:nvSpPr>
      <xdr:spPr>
        <a:xfrm rot="19678842">
          <a:off x="47625" y="1808409"/>
          <a:ext cx="6978067" cy="16077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4800" b="1" i="0" u="none" strike="noStrike">
              <a:solidFill>
                <a:srgbClr val="FF0000"/>
              </a:solidFill>
              <a:latin typeface="Calibri"/>
              <a:cs typeface="Calibri"/>
            </a:rPr>
            <a:pPr algn="ctr"/>
            <a:t> </a:t>
          </a:fld>
          <a:endParaRPr lang="en-GB" sz="23900" b="1">
            <a:solidFill>
              <a:srgbClr val="FF0000"/>
            </a:solidFill>
          </a:endParaRPr>
        </a:p>
      </xdr:txBody>
    </xdr:sp>
    <xdr:clientData/>
  </xdr:twoCellAnchor>
  <xdr:twoCellAnchor>
    <xdr:from>
      <xdr:col>0</xdr:col>
      <xdr:colOff>37120</xdr:colOff>
      <xdr:row>101</xdr:row>
      <xdr:rowOff>111356</xdr:rowOff>
    </xdr:from>
    <xdr:to>
      <xdr:col>7</xdr:col>
      <xdr:colOff>211600</xdr:colOff>
      <xdr:row>105</xdr:row>
      <xdr:rowOff>200025</xdr:rowOff>
    </xdr:to>
    <xdr:sp macro="" textlink="$AA$9">
      <xdr:nvSpPr>
        <xdr:cNvPr id="5" name="TextBox 4">
          <a:extLst>
            <a:ext uri="{FF2B5EF4-FFF2-40B4-BE49-F238E27FC236}">
              <a16:creationId xmlns:a16="http://schemas.microsoft.com/office/drawing/2014/main" id="{00000000-0008-0000-0100-000005000000}"/>
            </a:ext>
          </a:extLst>
        </xdr:cNvPr>
        <xdr:cNvSpPr txBox="1"/>
      </xdr:nvSpPr>
      <xdr:spPr>
        <a:xfrm>
          <a:off x="37120" y="23228531"/>
          <a:ext cx="2755755" cy="7077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1800" b="1" i="0" u="none" strike="noStrike">
              <a:solidFill>
                <a:srgbClr val="FF0000"/>
              </a:solidFill>
              <a:latin typeface="Calibri"/>
              <a:cs typeface="Calibri"/>
            </a:rPr>
            <a:pPr algn="ctr"/>
            <a:t> </a:t>
          </a:fld>
          <a:endParaRPr lang="en-GB" sz="7200" b="1">
            <a:solidFill>
              <a:srgbClr val="FF0000"/>
            </a:solidFill>
          </a:endParaRPr>
        </a:p>
      </xdr:txBody>
    </xdr:sp>
    <xdr:clientData/>
  </xdr:twoCellAnchor>
  <xdr:twoCellAnchor>
    <xdr:from>
      <xdr:col>2</xdr:col>
      <xdr:colOff>9525</xdr:colOff>
      <xdr:row>30</xdr:row>
      <xdr:rowOff>19049</xdr:rowOff>
    </xdr:from>
    <xdr:to>
      <xdr:col>17</xdr:col>
      <xdr:colOff>552450</xdr:colOff>
      <xdr:row>30</xdr:row>
      <xdr:rowOff>352424</xdr:rowOff>
    </xdr:to>
    <xdr:sp macro="" textlink="$AE$32">
      <xdr:nvSpPr>
        <xdr:cNvPr id="6" name="TextBox 5">
          <a:extLst>
            <a:ext uri="{FF2B5EF4-FFF2-40B4-BE49-F238E27FC236}">
              <a16:creationId xmlns:a16="http://schemas.microsoft.com/office/drawing/2014/main" id="{00000000-0008-0000-0100-000006000000}"/>
            </a:ext>
          </a:extLst>
        </xdr:cNvPr>
        <xdr:cNvSpPr txBox="1"/>
      </xdr:nvSpPr>
      <xdr:spPr>
        <a:xfrm>
          <a:off x="590550" y="7448549"/>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C9DF4FC8-AE6E-4D93-95F0-03E5FA2A7495}" type="TxLink">
            <a:rPr lang="en-US" sz="1400" b="1" i="1" u="none" strike="noStrike">
              <a:solidFill>
                <a:srgbClr val="FF0000"/>
              </a:solidFill>
              <a:latin typeface="Calibri"/>
              <a:cs typeface="Calibri"/>
            </a:rPr>
            <a:pPr algn="r"/>
            <a:t> </a:t>
          </a:fld>
          <a:endParaRPr lang="en-GB" sz="1400" b="1" i="1">
            <a:solidFill>
              <a:srgbClr val="FF0000"/>
            </a:solidFill>
          </a:endParaRPr>
        </a:p>
      </xdr:txBody>
    </xdr:sp>
    <xdr:clientData/>
  </xdr:twoCellAnchor>
  <xdr:twoCellAnchor>
    <xdr:from>
      <xdr:col>2</xdr:col>
      <xdr:colOff>9525</xdr:colOff>
      <xdr:row>26</xdr:row>
      <xdr:rowOff>28574</xdr:rowOff>
    </xdr:from>
    <xdr:to>
      <xdr:col>17</xdr:col>
      <xdr:colOff>552450</xdr:colOff>
      <xdr:row>27</xdr:row>
      <xdr:rowOff>171449</xdr:rowOff>
    </xdr:to>
    <xdr:sp macro="" textlink="$AF$32">
      <xdr:nvSpPr>
        <xdr:cNvPr id="7" name="TextBox 6">
          <a:extLst>
            <a:ext uri="{FF2B5EF4-FFF2-40B4-BE49-F238E27FC236}">
              <a16:creationId xmlns:a16="http://schemas.microsoft.com/office/drawing/2014/main" id="{00000000-0008-0000-0100-000007000000}"/>
            </a:ext>
          </a:extLst>
        </xdr:cNvPr>
        <xdr:cNvSpPr txBox="1"/>
      </xdr:nvSpPr>
      <xdr:spPr>
        <a:xfrm>
          <a:off x="590550" y="671512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FFCB648F-AB38-46B7-AC70-A4874D88374F}" type="TxLink">
            <a:rPr lang="en-US" sz="1400" b="1" i="1" u="none" strike="noStrike">
              <a:solidFill>
                <a:srgbClr val="FF0000"/>
              </a:solidFill>
              <a:latin typeface="Calibri"/>
              <a:cs typeface="Calibri"/>
            </a:rPr>
            <a:pPr algn="r"/>
            <a:t> </a:t>
          </a:fld>
          <a:endParaRPr lang="en-GB" sz="1800" b="1" i="1">
            <a:solidFill>
              <a:srgbClr val="FF0000"/>
            </a:solidFill>
          </a:endParaRPr>
        </a:p>
      </xdr:txBody>
    </xdr:sp>
    <xdr:clientData/>
  </xdr:twoCellAnchor>
  <xdr:twoCellAnchor>
    <xdr:from>
      <xdr:col>29</xdr:col>
      <xdr:colOff>28575</xdr:colOff>
      <xdr:row>53</xdr:row>
      <xdr:rowOff>0</xdr:rowOff>
    </xdr:from>
    <xdr:to>
      <xdr:col>32</xdr:col>
      <xdr:colOff>0</xdr:colOff>
      <xdr:row>54</xdr:row>
      <xdr:rowOff>0</xdr:rowOff>
    </xdr:to>
    <xdr:sp macro="" textlink="">
      <xdr:nvSpPr>
        <xdr:cNvPr id="8" name="Oval 7">
          <a:extLst>
            <a:ext uri="{FF2B5EF4-FFF2-40B4-BE49-F238E27FC236}">
              <a16:creationId xmlns:a16="http://schemas.microsoft.com/office/drawing/2014/main" id="{00000000-0008-0000-0100-000008000000}"/>
            </a:ext>
          </a:extLst>
        </xdr:cNvPr>
        <xdr:cNvSpPr/>
      </xdr:nvSpPr>
      <xdr:spPr>
        <a:xfrm>
          <a:off x="11372850" y="11849100"/>
          <a:ext cx="228600" cy="152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29</xdr:row>
      <xdr:rowOff>161924</xdr:rowOff>
    </xdr:from>
    <xdr:to>
      <xdr:col>17</xdr:col>
      <xdr:colOff>542925</xdr:colOff>
      <xdr:row>30</xdr:row>
      <xdr:rowOff>323849</xdr:rowOff>
    </xdr:to>
    <xdr:sp macro="" textlink="$AE$33">
      <xdr:nvSpPr>
        <xdr:cNvPr id="9" name="TextBox 8">
          <a:extLst>
            <a:ext uri="{FF2B5EF4-FFF2-40B4-BE49-F238E27FC236}">
              <a16:creationId xmlns:a16="http://schemas.microsoft.com/office/drawing/2014/main" id="{00000000-0008-0000-0100-000009000000}"/>
            </a:ext>
          </a:extLst>
        </xdr:cNvPr>
        <xdr:cNvSpPr txBox="1"/>
      </xdr:nvSpPr>
      <xdr:spPr>
        <a:xfrm>
          <a:off x="581025" y="74199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64CCC32B-195D-448B-8F15-EDFF598D7024}"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2</xdr:col>
      <xdr:colOff>19050</xdr:colOff>
      <xdr:row>26</xdr:row>
      <xdr:rowOff>9524</xdr:rowOff>
    </xdr:from>
    <xdr:to>
      <xdr:col>17</xdr:col>
      <xdr:colOff>561975</xdr:colOff>
      <xdr:row>27</xdr:row>
      <xdr:rowOff>152399</xdr:rowOff>
    </xdr:to>
    <xdr:sp macro="" textlink="$AE$29">
      <xdr:nvSpPr>
        <xdr:cNvPr id="10" name="TextBox 9">
          <a:extLst>
            <a:ext uri="{FF2B5EF4-FFF2-40B4-BE49-F238E27FC236}">
              <a16:creationId xmlns:a16="http://schemas.microsoft.com/office/drawing/2014/main" id="{00000000-0008-0000-0100-00000A000000}"/>
            </a:ext>
          </a:extLst>
        </xdr:cNvPr>
        <xdr:cNvSpPr txBox="1"/>
      </xdr:nvSpPr>
      <xdr:spPr>
        <a:xfrm>
          <a:off x="600075" y="66960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1277FC77-2B28-46FF-874C-FEE55C2AD0A1}"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11</xdr:col>
      <xdr:colOff>161925</xdr:colOff>
      <xdr:row>41</xdr:row>
      <xdr:rowOff>66675</xdr:rowOff>
    </xdr:from>
    <xdr:to>
      <xdr:col>14</xdr:col>
      <xdr:colOff>19050</xdr:colOff>
      <xdr:row>44</xdr:row>
      <xdr:rowOff>190500</xdr:rowOff>
    </xdr:to>
    <xdr:sp macro="" textlink="$AE$44">
      <xdr:nvSpPr>
        <xdr:cNvPr id="11" name="TextBox 10">
          <a:extLst>
            <a:ext uri="{FF2B5EF4-FFF2-40B4-BE49-F238E27FC236}">
              <a16:creationId xmlns:a16="http://schemas.microsoft.com/office/drawing/2014/main" id="{00000000-0008-0000-0100-00000B000000}"/>
            </a:ext>
          </a:extLst>
        </xdr:cNvPr>
        <xdr:cNvSpPr txBox="1"/>
      </xdr:nvSpPr>
      <xdr:spPr>
        <a:xfrm>
          <a:off x="4419600" y="9553575"/>
          <a:ext cx="1333500" cy="12096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B91FBE2F-F81D-4C1A-A310-EFD326E28658}" type="TxLink">
            <a:rPr lang="en-US" sz="800" b="0" i="0" u="none" strike="noStrike">
              <a:solidFill>
                <a:srgbClr val="FF0000"/>
              </a:solidFill>
              <a:latin typeface="Calibri"/>
              <a:cs typeface="Calibri"/>
            </a:rPr>
            <a:pPr algn="r"/>
            <a:t> </a:t>
          </a:fld>
          <a:endParaRPr lang="en-GB" sz="1000" b="1" i="1">
            <a:solidFill>
              <a:srgbClr val="FF0000"/>
            </a:solidFill>
          </a:endParaRPr>
        </a:p>
      </xdr:txBody>
    </xdr:sp>
    <xdr:clientData/>
  </xdr:twoCellAnchor>
  <xdr:twoCellAnchor editAs="oneCell">
    <xdr:from>
      <xdr:col>8</xdr:col>
      <xdr:colOff>314325</xdr:colOff>
      <xdr:row>100</xdr:row>
      <xdr:rowOff>180976</xdr:rowOff>
    </xdr:from>
    <xdr:to>
      <xdr:col>14</xdr:col>
      <xdr:colOff>181331</xdr:colOff>
      <xdr:row>105</xdr:row>
      <xdr:rowOff>171658</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3362325" y="22421851"/>
          <a:ext cx="2553056" cy="1486107"/>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B5D5DD0-0CC6-4168-ABD9-A4C20FD82B05}">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merset.grants.for.schools@tgsf.info?subject=New%20Application%20for%20a%20Somerset%20Grant" TargetMode="External"/><Relationship Id="rId1" Type="http://schemas.openxmlformats.org/officeDocument/2006/relationships/hyperlink" Target="http://www.tgsf.org.u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omerset.grants.for.schools@tgsf.info?subject=New%20Application%20for%20a%20Somerset%20Grant" TargetMode="External"/><Relationship Id="rId1" Type="http://schemas.openxmlformats.org/officeDocument/2006/relationships/hyperlink" Target="http://gc-solutions.org.uk/page22.html"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mailto:ParkLane.ChildrensCentre@haringey.gov.uk" TargetMode="External"/><Relationship Id="rId21" Type="http://schemas.openxmlformats.org/officeDocument/2006/relationships/hyperlink" Target="mailto:Gerry.Robinson@haringey.gov.uk" TargetMode="External"/><Relationship Id="rId42" Type="http://schemas.openxmlformats.org/officeDocument/2006/relationships/hyperlink" Target="mailto:head@lancs-pri.haringey.sch.uk" TargetMode="External"/><Relationship Id="rId47" Type="http://schemas.openxmlformats.org/officeDocument/2006/relationships/hyperlink" Target="mailto:office@sfds.haringey.sch.uk" TargetMode="External"/><Relationship Id="rId63" Type="http://schemas.openxmlformats.org/officeDocument/2006/relationships/hyperlink" Target="mailto:admin@spah.haringey.sch.uk" TargetMode="External"/><Relationship Id="rId68" Type="http://schemas.openxmlformats.org/officeDocument/2006/relationships/hyperlink" Target="mailto:admin@st-martinporres.haringey.sch.uk" TargetMode="External"/><Relationship Id="rId84" Type="http://schemas.openxmlformats.org/officeDocument/2006/relationships/hyperlink" Target="mailto:gaddison@stmarysrcpriory.haringey.sch.uk" TargetMode="External"/><Relationship Id="rId16" Type="http://schemas.openxmlformats.org/officeDocument/2006/relationships/hyperlink" Target="mailto:stuart.dougall@heartlands.haringey.sch.uk" TargetMode="External"/><Relationship Id="rId11" Type="http://schemas.openxmlformats.org/officeDocument/2006/relationships/hyperlink" Target="mailto:finance@woodsidehighschool.co.uk" TargetMode="External"/><Relationship Id="rId32" Type="http://schemas.openxmlformats.org/officeDocument/2006/relationships/hyperlink" Target="mailto:finance@crowland.haringey.sch.uk" TargetMode="External"/><Relationship Id="rId37" Type="http://schemas.openxmlformats.org/officeDocument/2006/relationships/hyperlink" Target="mailto:fpapini@boundsgreen.haringey.sch.uk" TargetMode="External"/><Relationship Id="rId53" Type="http://schemas.openxmlformats.org/officeDocument/2006/relationships/hyperlink" Target="mailto:contactus@noelparkprimaryschool.org" TargetMode="External"/><Relationship Id="rId58" Type="http://schemas.openxmlformats.org/officeDocument/2006/relationships/hyperlink" Target="mailto:elif.sahin@leavalley.haringey.sch.uk" TargetMode="External"/><Relationship Id="rId74" Type="http://schemas.openxmlformats.org/officeDocument/2006/relationships/hyperlink" Target="mailto:childrenscentre@welbourne.haringey.sch.uk" TargetMode="External"/><Relationship Id="rId79" Type="http://schemas.openxmlformats.org/officeDocument/2006/relationships/hyperlink" Target="mailto:hgoldman@woodlandspark-nur.haringey.sch.uk" TargetMode="External"/><Relationship Id="rId5" Type="http://schemas.openxmlformats.org/officeDocument/2006/relationships/hyperlink" Target="mailto:admin@st-pauls.haringey.sch.uk" TargetMode="External"/><Relationship Id="rId19" Type="http://schemas.openxmlformats.org/officeDocument/2006/relationships/hyperlink" Target="mailto:admin@gladesmore.com" TargetMode="External"/><Relationship Id="rId14" Type="http://schemas.openxmlformats.org/officeDocument/2006/relationships/hyperlink" Target="mailto:MIoannou@fortismere.org.uk" TargetMode="External"/><Relationship Id="rId22" Type="http://schemas.openxmlformats.org/officeDocument/2006/relationships/hyperlink" Target="mailto:Gerry.Robinson@haringey.gov.uk" TargetMode="External"/><Relationship Id="rId27" Type="http://schemas.openxmlformats.org/officeDocument/2006/relationships/hyperlink" Target="mailto:trianglecentre@haringey.gov.uk" TargetMode="External"/><Relationship Id="rId30" Type="http://schemas.openxmlformats.org/officeDocument/2006/relationships/hyperlink" Target="mailto:office@belmontjnr.haringey.sch.uk" TargetMode="External"/><Relationship Id="rId35" Type="http://schemas.openxmlformats.org/officeDocument/2006/relationships/hyperlink" Target="mailto:corrina.martin@campsbourne.haringey.sch.uk" TargetMode="External"/><Relationship Id="rId43" Type="http://schemas.openxmlformats.org/officeDocument/2006/relationships/hyperlink" Target="mailto:iykesbm@earlsmead.co.uk" TargetMode="External"/><Relationship Id="rId48" Type="http://schemas.openxmlformats.org/officeDocument/2006/relationships/hyperlink" Target="mailto:sbm@sfds.haringey.sch.uk" TargetMode="External"/><Relationship Id="rId56" Type="http://schemas.openxmlformats.org/officeDocument/2006/relationships/hyperlink" Target="mailto:finance@highgate-pri.haringey.sch.uk" TargetMode="External"/><Relationship Id="rId64" Type="http://schemas.openxmlformats.org/officeDocument/2006/relationships/hyperlink" Target="mailto:admin@spah.haringey.sch.uk" TargetMode="External"/><Relationship Id="rId69" Type="http://schemas.openxmlformats.org/officeDocument/2006/relationships/hyperlink" Target="mailto:mgordon@shjs.haringey.sch.uk" TargetMode="External"/><Relationship Id="rId77" Type="http://schemas.openxmlformats.org/officeDocument/2006/relationships/hyperlink" Target="mailto:finance@westonpark.haringey.sch.uk" TargetMode="External"/><Relationship Id="rId8" Type="http://schemas.openxmlformats.org/officeDocument/2006/relationships/hyperlink" Target="mailto:pco@hws.haringey.sch.uk" TargetMode="External"/><Relationship Id="rId51" Type="http://schemas.openxmlformats.org/officeDocument/2006/relationships/hyperlink" Target="mailto:admin@rhodes.haringey.sch.uk" TargetMode="External"/><Relationship Id="rId72" Type="http://schemas.openxmlformats.org/officeDocument/2006/relationships/hyperlink" Target="mailto:mmoss@tetherdownschool.org" TargetMode="External"/><Relationship Id="rId80" Type="http://schemas.openxmlformats.org/officeDocument/2006/relationships/hyperlink" Target="mailto:childrenscentre@welbourne.haringey.sch.uk" TargetMode="External"/><Relationship Id="rId85" Type="http://schemas.openxmlformats.org/officeDocument/2006/relationships/printerSettings" Target="../printerSettings/printerSettings3.bin"/><Relationship Id="rId3" Type="http://schemas.openxmlformats.org/officeDocument/2006/relationships/hyperlink" Target="mailto:l.ingram@stthomasmoreschool.org.uk" TargetMode="External"/><Relationship Id="rId12" Type="http://schemas.openxmlformats.org/officeDocument/2006/relationships/hyperlink" Target="mailto:seb@hws.haringey.sch.uk" TargetMode="External"/><Relationship Id="rId17" Type="http://schemas.openxmlformats.org/officeDocument/2006/relationships/hyperlink" Target="mailto:mkr@dukesacademy.org.uk" TargetMode="External"/><Relationship Id="rId25" Type="http://schemas.openxmlformats.org/officeDocument/2006/relationships/hyperlink" Target="mailto:finance@thebrook.haringey.sch.uk" TargetMode="External"/><Relationship Id="rId33" Type="http://schemas.openxmlformats.org/officeDocument/2006/relationships/hyperlink" Target="mailto:duwan.farquharson@thewillow.haringey.sch.uk" TargetMode="External"/><Relationship Id="rId38" Type="http://schemas.openxmlformats.org/officeDocument/2006/relationships/hyperlink" Target="mailto:finance@earlham.haringey.sch.uk" TargetMode="External"/><Relationship Id="rId46" Type="http://schemas.openxmlformats.org/officeDocument/2006/relationships/hyperlink" Target="mailto:Helen.goldman@rowlandhill.haringey.sch.uk" TargetMode="External"/><Relationship Id="rId59" Type="http://schemas.openxmlformats.org/officeDocument/2006/relationships/hyperlink" Target="mailto:office@risleyavenue-pri.haringey.sch.uk" TargetMode="External"/><Relationship Id="rId67" Type="http://schemas.openxmlformats.org/officeDocument/2006/relationships/hyperlink" Target="mailto:epanayiotou@stpm.org.uk" TargetMode="External"/><Relationship Id="rId20" Type="http://schemas.openxmlformats.org/officeDocument/2006/relationships/hyperlink" Target="mailto:p.mccartan@stthomasmoreschool.org.uk" TargetMode="External"/><Relationship Id="rId41" Type="http://schemas.openxmlformats.org/officeDocument/2006/relationships/hyperlink" Target="mailto:headteacher@muswell-hill.haringey.sch.uk" TargetMode="External"/><Relationship Id="rId54" Type="http://schemas.openxmlformats.org/officeDocument/2006/relationships/hyperlink" Target="mailto:Helen.goldman@rowlandhill.haringey.sch.uk" TargetMode="External"/><Relationship Id="rId62" Type="http://schemas.openxmlformats.org/officeDocument/2006/relationships/hyperlink" Target="mailto:finance@stmichaelsn6.com" TargetMode="External"/><Relationship Id="rId70" Type="http://schemas.openxmlformats.org/officeDocument/2006/relationships/hyperlink" Target="mailto:mgordon@shjs.haringey.sch.uk" TargetMode="External"/><Relationship Id="rId75" Type="http://schemas.openxmlformats.org/officeDocument/2006/relationships/hyperlink" Target="mailto:sbm@westgreen.haringey.sch.uk" TargetMode="External"/><Relationship Id="rId83" Type="http://schemas.openxmlformats.org/officeDocument/2006/relationships/hyperlink" Target="mailto:gaddison@stmarysrcpriory.haringey.sch.uk" TargetMode="External"/><Relationship Id="rId1" Type="http://schemas.openxmlformats.org/officeDocument/2006/relationships/hyperlink" Target="mailto:finance@st-igs.haringey.sch.uk" TargetMode="External"/><Relationship Id="rId6" Type="http://schemas.openxmlformats.org/officeDocument/2006/relationships/hyperlink" Target="mailto:head@st-igs.haringey.sch.uk" TargetMode="External"/><Relationship Id="rId15" Type="http://schemas.openxmlformats.org/officeDocument/2006/relationships/hyperlink" Target="mailto:Finance@apsch.org.uk" TargetMode="External"/><Relationship Id="rId23" Type="http://schemas.openxmlformats.org/officeDocument/2006/relationships/hyperlink" Target="mailto:martind@riverside.haringey.sch.uk" TargetMode="External"/><Relationship Id="rId28" Type="http://schemas.openxmlformats.org/officeDocument/2006/relationships/hyperlink" Target="mailto:sbm@alexprimary.haringey.sch.uk" TargetMode="External"/><Relationship Id="rId36" Type="http://schemas.openxmlformats.org/officeDocument/2006/relationships/hyperlink" Target="mailto:l.efthymiou@coldfall.haringey.sch.uk" TargetMode="External"/><Relationship Id="rId49" Type="http://schemas.openxmlformats.org/officeDocument/2006/relationships/hyperlink" Target="mailto:lorena@nhp.haringey.sch.uk" TargetMode="External"/><Relationship Id="rId57" Type="http://schemas.openxmlformats.org/officeDocument/2006/relationships/hyperlink" Target="mailto:admin@ferrylane.haringey.sch.uk" TargetMode="External"/><Relationship Id="rId10" Type="http://schemas.openxmlformats.org/officeDocument/2006/relationships/hyperlink" Target="mailto:awallace@mulberryschoolstrust.org" TargetMode="External"/><Relationship Id="rId31" Type="http://schemas.openxmlformats.org/officeDocument/2006/relationships/hyperlink" Target="mailto:head@mulberry.haringey.sch.uk" TargetMode="External"/><Relationship Id="rId44" Type="http://schemas.openxmlformats.org/officeDocument/2006/relationships/hyperlink" Target="mailto:sbm@rokesly-jun.haringey.sch.uk" TargetMode="External"/><Relationship Id="rId52" Type="http://schemas.openxmlformats.org/officeDocument/2006/relationships/hyperlink" Target="mailto:finance@muswell-hill.haringey.sch.uk" TargetMode="External"/><Relationship Id="rId60" Type="http://schemas.openxmlformats.org/officeDocument/2006/relationships/hyperlink" Target="mailto:head@stmarysn8.co.uk" TargetMode="External"/><Relationship Id="rId65" Type="http://schemas.openxmlformats.org/officeDocument/2006/relationships/hyperlink" Target="mailto:office@stmarysn8.co.uk" TargetMode="External"/><Relationship Id="rId73" Type="http://schemas.openxmlformats.org/officeDocument/2006/relationships/hyperlink" Target="mailto:finance@stroudgreenprimary.com" TargetMode="External"/><Relationship Id="rId78" Type="http://schemas.openxmlformats.org/officeDocument/2006/relationships/hyperlink" Target="mailto:hgoldman@woodlandspark-nur.haringey.sch.uk" TargetMode="External"/><Relationship Id="rId81" Type="http://schemas.openxmlformats.org/officeDocument/2006/relationships/hyperlink" Target="mailto:office@thegroveschool.co.uk" TargetMode="External"/><Relationship Id="rId4" Type="http://schemas.openxmlformats.org/officeDocument/2006/relationships/hyperlink" Target="mailto:elif.sahin@leavalley.haringey.sch.uk" TargetMode="External"/><Relationship Id="rId9" Type="http://schemas.openxmlformats.org/officeDocument/2006/relationships/hyperlink" Target="mailto:mgr@dukesacademy.org.uk" TargetMode="External"/><Relationship Id="rId13" Type="http://schemas.openxmlformats.org/officeDocument/2006/relationships/hyperlink" Target="mailto:gladas@parkview.haringey.sch.uk" TargetMode="External"/><Relationship Id="rId18" Type="http://schemas.openxmlformats.org/officeDocument/2006/relationships/hyperlink" Target="mailto:cwoollard@greigcityacademy.co.uk" TargetMode="External"/><Relationship Id="rId39" Type="http://schemas.openxmlformats.org/officeDocument/2006/relationships/hyperlink" Target="mailto:shaheen.ferdaus@devonshirehill.haringey.sch.uk" TargetMode="External"/><Relationship Id="rId34" Type="http://schemas.openxmlformats.org/officeDocument/2006/relationships/hyperlink" Target="mailto:yvette@mulberry.haringey.sch.uk" TargetMode="External"/><Relationship Id="rId50" Type="http://schemas.openxmlformats.org/officeDocument/2006/relationships/hyperlink" Target="mailto:finance@lancs-pri.haringey.sch.uk" TargetMode="External"/><Relationship Id="rId55" Type="http://schemas.openxmlformats.org/officeDocument/2006/relationships/hyperlink" Target="mailto:finance@staidansprimaryschool.org.uk" TargetMode="External"/><Relationship Id="rId76" Type="http://schemas.openxmlformats.org/officeDocument/2006/relationships/hyperlink" Target="mailto:e.baker@brookhouseprimary.net" TargetMode="External"/><Relationship Id="rId7" Type="http://schemas.openxmlformats.org/officeDocument/2006/relationships/hyperlink" Target="mailto:AWebster@parkview.haringey.sch.uk" TargetMode="External"/><Relationship Id="rId71" Type="http://schemas.openxmlformats.org/officeDocument/2006/relationships/hyperlink" Target="mailto:jgriffin19.309@lgflmail.org" TargetMode="External"/><Relationship Id="rId2" Type="http://schemas.openxmlformats.org/officeDocument/2006/relationships/hyperlink" Target="mailto:Jaala.moakes@thewillow.haringey.sch.uk" TargetMode="External"/><Relationship Id="rId29" Type="http://schemas.openxmlformats.org/officeDocument/2006/relationships/hyperlink" Target="mailto:admin@belmont-inf.haringey.sch.uk" TargetMode="External"/><Relationship Id="rId24" Type="http://schemas.openxmlformats.org/officeDocument/2006/relationships/hyperlink" Target="mailto:deborahs@riverside.haringey.sch.uk" TargetMode="External"/><Relationship Id="rId40" Type="http://schemas.openxmlformats.org/officeDocument/2006/relationships/hyperlink" Target="mailto:gcox@coleridgeprimary.net" TargetMode="External"/><Relationship Id="rId45" Type="http://schemas.openxmlformats.org/officeDocument/2006/relationships/hyperlink" Target="mailto:financeteam@trinityprimaryacademy.org" TargetMode="External"/><Relationship Id="rId66" Type="http://schemas.openxmlformats.org/officeDocument/2006/relationships/hyperlink" Target="mailto:office@stjamesprimaryschool.co.uk" TargetMode="External"/><Relationship Id="rId61" Type="http://schemas.openxmlformats.org/officeDocument/2006/relationships/hyperlink" Target="mailto:g.alfonso@st-johnvianney.haringey.sch.uk" TargetMode="External"/><Relationship Id="rId82" Type="http://schemas.openxmlformats.org/officeDocument/2006/relationships/hyperlink" Target="mailto:woodsidechildrencentre@haringey.gov.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D18E-4BF7-4593-9C27-CC6B05BFBC54}">
  <sheetPr>
    <tabColor theme="4"/>
  </sheetPr>
  <dimension ref="A1:I53"/>
  <sheetViews>
    <sheetView showGridLines="0" tabSelected="1" workbookViewId="0">
      <selection activeCell="A7" sqref="A7"/>
    </sheetView>
  </sheetViews>
  <sheetFormatPr defaultRowHeight="14.6" x14ac:dyDescent="0.4"/>
  <cols>
    <col min="1" max="1" width="11.69140625" style="192" customWidth="1"/>
    <col min="2" max="2" width="98.69140625" style="192" customWidth="1"/>
    <col min="3" max="16384" width="9.23046875" style="192"/>
  </cols>
  <sheetData>
    <row r="1" spans="1:9" ht="5.05" customHeight="1" x14ac:dyDescent="0.4"/>
    <row r="2" spans="1:9" ht="25" customHeight="1" x14ac:dyDescent="0.55000000000000004">
      <c r="B2" s="193" t="s">
        <v>1217</v>
      </c>
    </row>
    <row r="3" spans="1:9" ht="22" customHeight="1" x14ac:dyDescent="0.4">
      <c r="B3" s="194" t="s">
        <v>1237</v>
      </c>
    </row>
    <row r="4" spans="1:9" ht="5.05" customHeight="1" x14ac:dyDescent="0.4"/>
    <row r="5" spans="1:9" ht="5.05" customHeight="1" x14ac:dyDescent="0.4"/>
    <row r="6" spans="1:9" ht="12" customHeight="1" x14ac:dyDescent="0.4"/>
    <row r="7" spans="1:9" ht="16.75" x14ac:dyDescent="0.45">
      <c r="A7" s="195">
        <v>1</v>
      </c>
      <c r="B7" s="196" t="s">
        <v>1218</v>
      </c>
      <c r="C7" s="197"/>
      <c r="D7" s="197"/>
      <c r="E7" s="197"/>
      <c r="F7" s="197"/>
      <c r="G7" s="197"/>
      <c r="H7" s="197"/>
      <c r="I7" s="197"/>
    </row>
    <row r="8" spans="1:9" x14ac:dyDescent="0.4">
      <c r="A8" s="208" t="s">
        <v>1219</v>
      </c>
      <c r="B8" s="209" t="s">
        <v>1238</v>
      </c>
    </row>
    <row r="9" spans="1:9" x14ac:dyDescent="0.4">
      <c r="A9" s="198" t="s">
        <v>1220</v>
      </c>
      <c r="B9" s="192" t="s">
        <v>1239</v>
      </c>
    </row>
    <row r="10" spans="1:9" x14ac:dyDescent="0.4">
      <c r="A10" s="208" t="s">
        <v>1221</v>
      </c>
      <c r="B10" s="209" t="s">
        <v>1240</v>
      </c>
    </row>
    <row r="11" spans="1:9" x14ac:dyDescent="0.4">
      <c r="A11" s="198" t="s">
        <v>1222</v>
      </c>
      <c r="B11" s="192" t="s">
        <v>1241</v>
      </c>
    </row>
    <row r="12" spans="1:9" x14ac:dyDescent="0.4">
      <c r="A12" s="208" t="s">
        <v>1223</v>
      </c>
      <c r="B12" s="210" t="s">
        <v>1271</v>
      </c>
    </row>
    <row r="14" spans="1:9" ht="16.75" x14ac:dyDescent="0.45">
      <c r="A14" s="195">
        <v>2</v>
      </c>
      <c r="B14" s="196" t="s">
        <v>1224</v>
      </c>
      <c r="C14" s="197"/>
      <c r="D14" s="197"/>
      <c r="E14" s="197"/>
      <c r="F14" s="197"/>
      <c r="G14" s="197"/>
      <c r="H14" s="197"/>
      <c r="I14" s="197"/>
    </row>
    <row r="15" spans="1:9" x14ac:dyDescent="0.4">
      <c r="B15" s="192" t="s">
        <v>1225</v>
      </c>
    </row>
    <row r="16" spans="1:9" x14ac:dyDescent="0.4">
      <c r="A16" s="198">
        <v>1</v>
      </c>
      <c r="B16" s="192" t="s">
        <v>1242</v>
      </c>
    </row>
    <row r="17" spans="1:9" x14ac:dyDescent="0.4">
      <c r="A17" s="198">
        <v>2</v>
      </c>
      <c r="B17" s="192" t="s">
        <v>1243</v>
      </c>
    </row>
    <row r="18" spans="1:9" x14ac:dyDescent="0.4">
      <c r="A18" s="198">
        <v>3</v>
      </c>
      <c r="B18" s="192" t="s">
        <v>1236</v>
      </c>
    </row>
    <row r="19" spans="1:9" ht="8.0500000000000007" customHeight="1" x14ac:dyDescent="0.4"/>
    <row r="20" spans="1:9" ht="16.75" x14ac:dyDescent="0.45">
      <c r="A20" s="195">
        <v>3</v>
      </c>
      <c r="B20" s="196" t="s">
        <v>1226</v>
      </c>
      <c r="C20" s="197"/>
      <c r="D20" s="197"/>
      <c r="E20" s="197"/>
      <c r="F20" s="197"/>
      <c r="G20" s="197"/>
      <c r="H20" s="197"/>
      <c r="I20" s="197"/>
    </row>
    <row r="21" spans="1:9" x14ac:dyDescent="0.4">
      <c r="A21" s="198" t="s">
        <v>1219</v>
      </c>
      <c r="B21" s="192" t="s">
        <v>1244</v>
      </c>
    </row>
    <row r="22" spans="1:9" x14ac:dyDescent="0.4">
      <c r="A22" s="198" t="s">
        <v>1220</v>
      </c>
      <c r="B22" s="192" t="s">
        <v>1227</v>
      </c>
    </row>
    <row r="23" spans="1:9" x14ac:dyDescent="0.4">
      <c r="A23" s="199"/>
      <c r="B23" s="192" t="s">
        <v>1245</v>
      </c>
    </row>
    <row r="24" spans="1:9" x14ac:dyDescent="0.4">
      <c r="A24" s="199"/>
      <c r="B24" s="192" t="s">
        <v>1246</v>
      </c>
    </row>
    <row r="25" spans="1:9" x14ac:dyDescent="0.4">
      <c r="A25" s="198" t="s">
        <v>1221</v>
      </c>
      <c r="B25" s="200" t="s">
        <v>1247</v>
      </c>
    </row>
    <row r="26" spans="1:9" ht="8.0500000000000007" customHeight="1" x14ac:dyDescent="0.4"/>
    <row r="27" spans="1:9" ht="16.75" x14ac:dyDescent="0.45">
      <c r="A27" s="201">
        <v>4</v>
      </c>
      <c r="B27" s="202" t="s">
        <v>1228</v>
      </c>
      <c r="C27" s="203"/>
      <c r="D27" s="203"/>
      <c r="E27" s="203"/>
      <c r="F27" s="203"/>
      <c r="G27" s="203"/>
      <c r="H27" s="203"/>
      <c r="I27" s="203"/>
    </row>
    <row r="28" spans="1:9" x14ac:dyDescent="0.4">
      <c r="A28" s="204" t="s">
        <v>1229</v>
      </c>
      <c r="B28" s="200" t="s">
        <v>1248</v>
      </c>
    </row>
    <row r="29" spans="1:9" x14ac:dyDescent="0.4">
      <c r="A29" s="204" t="s">
        <v>1229</v>
      </c>
      <c r="B29" s="200" t="s">
        <v>1249</v>
      </c>
    </row>
    <row r="30" spans="1:9" x14ac:dyDescent="0.4">
      <c r="A30" s="204" t="s">
        <v>1229</v>
      </c>
      <c r="B30" s="200" t="s">
        <v>1250</v>
      </c>
    </row>
    <row r="31" spans="1:9" ht="8.0500000000000007" customHeight="1" x14ac:dyDescent="0.4"/>
    <row r="32" spans="1:9" ht="16.75" x14ac:dyDescent="0.45">
      <c r="A32" s="195">
        <v>5</v>
      </c>
      <c r="B32" s="196" t="s">
        <v>1230</v>
      </c>
      <c r="C32" s="197"/>
      <c r="D32" s="197"/>
      <c r="E32" s="197"/>
      <c r="F32" s="197"/>
      <c r="G32" s="197"/>
      <c r="H32" s="197"/>
      <c r="I32" s="197"/>
    </row>
    <row r="33" spans="1:9" x14ac:dyDescent="0.4">
      <c r="A33" s="198" t="s">
        <v>1219</v>
      </c>
      <c r="B33" s="192" t="s">
        <v>1251</v>
      </c>
    </row>
    <row r="34" spans="1:9" x14ac:dyDescent="0.4">
      <c r="A34" s="198" t="s">
        <v>1220</v>
      </c>
      <c r="B34" s="192" t="s">
        <v>1252</v>
      </c>
    </row>
    <row r="35" spans="1:9" x14ac:dyDescent="0.4">
      <c r="A35" s="198" t="s">
        <v>1221</v>
      </c>
      <c r="B35" s="192" t="s">
        <v>1266</v>
      </c>
    </row>
    <row r="36" spans="1:9" x14ac:dyDescent="0.4">
      <c r="A36" s="198" t="s">
        <v>1222</v>
      </c>
      <c r="B36" s="212" t="s">
        <v>1267</v>
      </c>
    </row>
    <row r="37" spans="1:9" ht="8.0500000000000007" customHeight="1" x14ac:dyDescent="0.4"/>
    <row r="38" spans="1:9" ht="16.75" x14ac:dyDescent="0.45">
      <c r="A38" s="195">
        <v>6</v>
      </c>
      <c r="B38" s="196" t="s">
        <v>1231</v>
      </c>
      <c r="C38" s="197"/>
      <c r="D38" s="197"/>
      <c r="E38" s="197"/>
      <c r="F38" s="197"/>
      <c r="G38" s="197"/>
      <c r="H38" s="197"/>
      <c r="I38" s="197"/>
    </row>
    <row r="39" spans="1:9" ht="15.9" x14ac:dyDescent="0.45">
      <c r="A39" s="211" t="s">
        <v>1232</v>
      </c>
      <c r="B39" s="192" t="s">
        <v>1259</v>
      </c>
    </row>
    <row r="40" spans="1:9" ht="15.9" x14ac:dyDescent="0.45">
      <c r="A40" s="213" t="s">
        <v>1232</v>
      </c>
      <c r="B40" s="192" t="s">
        <v>1260</v>
      </c>
    </row>
    <row r="41" spans="1:9" ht="15.9" x14ac:dyDescent="0.45">
      <c r="A41" s="213" t="s">
        <v>1232</v>
      </c>
      <c r="B41" s="192" t="s">
        <v>1261</v>
      </c>
    </row>
    <row r="42" spans="1:9" ht="15.9" x14ac:dyDescent="0.45">
      <c r="A42" s="213" t="s">
        <v>1232</v>
      </c>
      <c r="B42" s="192" t="s">
        <v>1262</v>
      </c>
    </row>
    <row r="43" spans="1:9" ht="15.9" x14ac:dyDescent="0.45">
      <c r="A43" s="213" t="s">
        <v>1232</v>
      </c>
      <c r="B43" s="192" t="s">
        <v>1263</v>
      </c>
    </row>
    <row r="44" spans="1:9" ht="15.9" x14ac:dyDescent="0.45">
      <c r="A44" s="213" t="s">
        <v>1232</v>
      </c>
      <c r="B44" s="192" t="s">
        <v>1268</v>
      </c>
    </row>
    <row r="45" spans="1:9" ht="15.9" x14ac:dyDescent="0.45">
      <c r="A45" s="213" t="s">
        <v>1232</v>
      </c>
      <c r="B45" s="192" t="s">
        <v>1264</v>
      </c>
    </row>
    <row r="46" spans="1:9" ht="15.9" x14ac:dyDescent="0.45">
      <c r="A46" s="213" t="s">
        <v>1232</v>
      </c>
      <c r="B46" s="192" t="s">
        <v>1265</v>
      </c>
    </row>
    <row r="47" spans="1:9" ht="8.0500000000000007" customHeight="1" x14ac:dyDescent="0.4"/>
    <row r="48" spans="1:9" ht="16.75" x14ac:dyDescent="0.45">
      <c r="A48" s="195">
        <v>7</v>
      </c>
      <c r="B48" s="196" t="s">
        <v>1233</v>
      </c>
      <c r="C48" s="197"/>
      <c r="D48" s="197"/>
      <c r="E48" s="197"/>
      <c r="F48" s="197"/>
      <c r="G48" s="197"/>
      <c r="H48" s="197"/>
      <c r="I48" s="197"/>
    </row>
    <row r="49" spans="1:2" ht="15.9" x14ac:dyDescent="0.45">
      <c r="A49" s="205" t="s">
        <v>1234</v>
      </c>
      <c r="B49" s="206" t="s">
        <v>1269</v>
      </c>
    </row>
    <row r="50" spans="1:2" ht="15.9" x14ac:dyDescent="0.45">
      <c r="A50" s="205" t="s">
        <v>1235</v>
      </c>
      <c r="B50" s="206" t="s">
        <v>1257</v>
      </c>
    </row>
    <row r="51" spans="1:2" ht="15.9" x14ac:dyDescent="0.45">
      <c r="A51" s="205" t="s">
        <v>1254</v>
      </c>
      <c r="B51" s="206" t="s">
        <v>1253</v>
      </c>
    </row>
    <row r="52" spans="1:2" ht="15.9" x14ac:dyDescent="0.45">
      <c r="A52" s="205" t="s">
        <v>1255</v>
      </c>
      <c r="B52" s="206" t="s">
        <v>1256</v>
      </c>
    </row>
    <row r="53" spans="1:2" x14ac:dyDescent="0.4">
      <c r="B53" s="207" t="s">
        <v>1258</v>
      </c>
    </row>
  </sheetData>
  <sheetProtection algorithmName="SHA-512" hashValue="cI0uCvsqC71Mq9jsmusuawefPI+GLKN3bOoLCTpAUuvtSH2YmJDXeNG9fOsrCTAXtsP02jsjoZXy7pthTjnhSg==" saltValue="rFp4/EfKxf4oFaBo13RwC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99"/>
  <sheetViews>
    <sheetView showGridLines="0" showRowColHeaders="0" zoomScaleNormal="100" workbookViewId="0">
      <selection activeCell="G17" sqref="G17:H18"/>
    </sheetView>
  </sheetViews>
  <sheetFormatPr defaultColWidth="0" defaultRowHeight="15" customHeight="1" x14ac:dyDescent="0.4"/>
  <cols>
    <col min="1" max="1" width="4.3046875" style="3" customWidth="1"/>
    <col min="2" max="2" width="4.3828125" style="1" customWidth="1"/>
    <col min="3" max="3" width="5.15234375" style="3" customWidth="1"/>
    <col min="4" max="4" width="7" style="3" customWidth="1"/>
    <col min="5" max="5" width="4.3828125" style="3" customWidth="1"/>
    <col min="6" max="6" width="8.15234375" style="3" customWidth="1"/>
    <col min="7" max="7" width="5.3046875" style="3" customWidth="1"/>
    <col min="8" max="9" width="7" style="3" customWidth="1"/>
    <col min="10" max="10" width="7.3828125" style="3" customWidth="1"/>
    <col min="11" max="11" width="3.69140625" style="3" customWidth="1"/>
    <col min="12" max="12" width="5.15234375" style="3" customWidth="1"/>
    <col min="13" max="13" width="8.15234375" style="3" customWidth="1"/>
    <col min="14" max="14" width="8.84375" style="3" customWidth="1"/>
    <col min="15" max="15" width="9.84375" style="3" customWidth="1"/>
    <col min="16" max="16" width="9.53515625" style="3" customWidth="1"/>
    <col min="17" max="17" width="1.84375" style="3" customWidth="1"/>
    <col min="18" max="18" width="8.53515625" style="3" customWidth="1"/>
    <col min="19" max="19" width="0.53515625" style="3" customWidth="1"/>
    <col min="20" max="23" width="9.15234375" style="3" customWidth="1"/>
    <col min="24" max="25" width="1.69140625" style="3" customWidth="1"/>
    <col min="26" max="26" width="2" style="3" customWidth="1"/>
    <col min="27" max="27" width="9.15234375" style="3" customWidth="1"/>
    <col min="28" max="32" width="1.3046875" style="3" customWidth="1"/>
    <col min="33" max="33" width="5.84375" style="3" hidden="1" customWidth="1"/>
    <col min="34" max="16384" width="9.15234375" style="3" hidden="1"/>
  </cols>
  <sheetData>
    <row r="1" spans="2:34" ht="27.75" customHeight="1" x14ac:dyDescent="0.4">
      <c r="B1" s="104" t="str">
        <f ca="1">INFO("OSVERSION")</f>
        <v>Windows (64-bit) NT 10.00</v>
      </c>
      <c r="C1" s="2"/>
      <c r="D1" s="2"/>
      <c r="E1" s="2"/>
      <c r="F1" s="2"/>
      <c r="G1" s="2"/>
      <c r="H1" s="2"/>
      <c r="I1" s="2"/>
      <c r="J1" s="2"/>
      <c r="K1" s="138" t="str">
        <f>AB2</f>
        <v>for use in 2026</v>
      </c>
      <c r="L1" s="2"/>
      <c r="M1" s="2"/>
      <c r="N1" s="2"/>
      <c r="O1" s="2"/>
      <c r="P1" s="45" t="s">
        <v>91</v>
      </c>
      <c r="Q1" s="260"/>
      <c r="R1" s="260"/>
      <c r="S1" s="4"/>
      <c r="T1" s="114">
        <v>0</v>
      </c>
      <c r="U1" s="115">
        <f ca="1">NOW()</f>
        <v>46126.68507349537</v>
      </c>
      <c r="V1" s="363" t="str">
        <f>"TGSF application form Version No. "&amp;RIGHT(R3,LEN(R3)-5)</f>
        <v>TGSF application form Version No. 2026.3</v>
      </c>
      <c r="W1" s="363"/>
      <c r="X1" s="363"/>
      <c r="Y1" s="363"/>
      <c r="Z1" s="363"/>
      <c r="AA1" s="363"/>
      <c r="AB1" s="363"/>
      <c r="AC1" s="363"/>
      <c r="AD1" s="363"/>
      <c r="AE1" s="363"/>
      <c r="AF1" s="363"/>
      <c r="AH1" s="218" t="str">
        <f>AG18&amp;"
"&amp;AG28&amp;"
"&amp;AG32&amp;"
"&amp;AG36&amp;"
"&amp;AG37&amp;"
"&amp;AG38&amp;"
"&amp;AG44&amp;"
"&amp;AG56&amp;"
"&amp;AG61&amp;"
"&amp;AG98&amp;"
"&amp;AG101&amp;"
"&amp;AG45</f>
        <v xml:space="preserve">P01:
P02:0
P03:0
P04:E
P05:E
P08:E
P09:E
P10:E
P11:E
IGVR=
</v>
      </c>
    </row>
    <row r="2" spans="2:34" ht="18.75" customHeight="1" x14ac:dyDescent="0.5">
      <c r="B2" s="287" t="s">
        <v>0</v>
      </c>
      <c r="C2" s="287"/>
      <c r="D2" s="287"/>
      <c r="E2" s="287"/>
      <c r="F2" s="287"/>
      <c r="G2" s="287"/>
      <c r="H2" s="287"/>
      <c r="I2" s="287"/>
      <c r="J2" s="287"/>
      <c r="K2" s="287"/>
      <c r="L2" s="287"/>
      <c r="M2" s="287"/>
      <c r="N2" s="287"/>
      <c r="O2" s="287"/>
      <c r="P2" s="287"/>
      <c r="Q2" s="287"/>
      <c r="R2" s="287"/>
      <c r="S2" s="4"/>
      <c r="T2" s="217" t="str">
        <f ca="1">"#1 RECEIVED "&amp;TEXT(U1,"DD-MMM-YYY")</f>
        <v>#1 RECEIVED 14-Apr-2026</v>
      </c>
      <c r="U2" s="217"/>
      <c r="V2" s="370" t="s">
        <v>936</v>
      </c>
      <c r="W2" s="370"/>
      <c r="X2" s="370"/>
      <c r="Y2" s="370"/>
      <c r="Z2" s="370"/>
      <c r="AA2" s="370"/>
      <c r="AB2" s="139" t="str">
        <f>"for use in "&amp;MID(R3,6,4)</f>
        <v>for use in 2026</v>
      </c>
      <c r="AC2" s="94"/>
      <c r="AD2" s="94"/>
      <c r="AE2" s="94"/>
      <c r="AF2" s="94"/>
      <c r="AH2" s="218"/>
    </row>
    <row r="3" spans="2:34" ht="14.6" x14ac:dyDescent="0.4">
      <c r="C3" s="2"/>
      <c r="D3" s="2"/>
      <c r="E3" s="2"/>
      <c r="F3" s="2"/>
      <c r="G3" s="2"/>
      <c r="H3" s="2"/>
      <c r="I3" s="2"/>
      <c r="J3" s="2"/>
      <c r="K3" s="2" t="s">
        <v>1</v>
      </c>
      <c r="L3" s="2"/>
      <c r="M3" s="2"/>
      <c r="N3" s="2"/>
      <c r="O3" s="2"/>
      <c r="P3" s="2"/>
      <c r="Q3" s="2"/>
      <c r="R3" s="6" t="s">
        <v>1216</v>
      </c>
      <c r="S3" s="4"/>
      <c r="T3" s="215" t="s">
        <v>1046</v>
      </c>
      <c r="U3" s="216"/>
      <c r="V3" s="370"/>
      <c r="W3" s="370"/>
      <c r="X3" s="370"/>
      <c r="Y3" s="370"/>
      <c r="Z3" s="370"/>
      <c r="AA3" s="370"/>
      <c r="AB3" s="94"/>
      <c r="AC3" s="94"/>
      <c r="AD3" s="94"/>
      <c r="AE3" s="94"/>
      <c r="AF3" s="94"/>
      <c r="AH3" s="218"/>
    </row>
    <row r="4" spans="2:34" ht="14.6" x14ac:dyDescent="0.4">
      <c r="B4" s="7" t="s">
        <v>2</v>
      </c>
      <c r="N4" s="8"/>
      <c r="R4" s="8" t="s">
        <v>3</v>
      </c>
      <c r="S4" s="4"/>
      <c r="T4" s="214" t="s">
        <v>874</v>
      </c>
      <c r="U4" s="214"/>
      <c r="V4" s="370"/>
      <c r="W4" s="370"/>
      <c r="X4" s="370"/>
      <c r="Y4" s="370"/>
      <c r="Z4" s="370"/>
      <c r="AA4" s="370"/>
      <c r="AB4" s="94"/>
      <c r="AC4" s="94"/>
      <c r="AD4" s="94"/>
      <c r="AE4" s="94"/>
      <c r="AF4" s="94"/>
      <c r="AH4" s="218"/>
    </row>
    <row r="5" spans="2:34" ht="30" x14ac:dyDescent="0.4">
      <c r="B5" s="9" t="s">
        <v>90</v>
      </c>
      <c r="P5" s="288" t="s">
        <v>1204</v>
      </c>
      <c r="Q5" s="288"/>
      <c r="R5" s="288"/>
      <c r="S5" s="4"/>
      <c r="T5" s="214"/>
      <c r="U5" s="214"/>
      <c r="V5" s="370"/>
      <c r="W5" s="370"/>
      <c r="X5" s="370"/>
      <c r="Y5" s="370"/>
      <c r="Z5" s="370"/>
      <c r="AA5" s="370"/>
      <c r="AB5" s="94"/>
      <c r="AC5" s="94"/>
      <c r="AD5" s="94"/>
      <c r="AE5" s="94"/>
      <c r="AF5" s="94"/>
      <c r="AH5" s="218"/>
    </row>
    <row r="6" spans="2:34" ht="39.75" customHeight="1" x14ac:dyDescent="0.4">
      <c r="B6" s="10" t="s">
        <v>4</v>
      </c>
      <c r="C6" s="237" t="s">
        <v>92</v>
      </c>
      <c r="D6" s="237"/>
      <c r="E6" s="237"/>
      <c r="F6" s="237"/>
      <c r="G6" s="237"/>
      <c r="H6" s="237"/>
      <c r="I6" s="237"/>
      <c r="J6" s="237"/>
      <c r="K6" s="237"/>
      <c r="L6" s="237"/>
      <c r="M6" s="237"/>
      <c r="N6" s="237"/>
      <c r="O6" s="238" t="s">
        <v>1205</v>
      </c>
      <c r="P6" s="238"/>
      <c r="Q6" s="238"/>
      <c r="R6" s="238"/>
      <c r="S6" s="4"/>
      <c r="T6" s="214"/>
      <c r="U6" s="214"/>
      <c r="V6" s="370"/>
      <c r="W6" s="370"/>
      <c r="X6" s="370"/>
      <c r="Y6" s="370"/>
      <c r="Z6" s="370"/>
      <c r="AA6" s="370"/>
      <c r="AB6" s="94"/>
      <c r="AC6" s="94"/>
      <c r="AD6" s="94"/>
      <c r="AE6" s="94"/>
      <c r="AF6" s="94"/>
      <c r="AH6" s="218"/>
    </row>
    <row r="7" spans="2:34" ht="39.75" customHeight="1" x14ac:dyDescent="0.4">
      <c r="B7" s="10" t="s">
        <v>4</v>
      </c>
      <c r="C7" s="235" t="s">
        <v>935</v>
      </c>
      <c r="D7" s="235"/>
      <c r="E7" s="235"/>
      <c r="F7" s="235"/>
      <c r="G7" s="235"/>
      <c r="H7" s="235"/>
      <c r="I7" s="235"/>
      <c r="J7" s="235"/>
      <c r="K7" s="235"/>
      <c r="L7" s="235"/>
      <c r="M7" s="235"/>
      <c r="N7" s="235"/>
      <c r="O7" s="235"/>
      <c r="P7" s="235"/>
      <c r="Q7" s="235"/>
      <c r="R7" s="235"/>
      <c r="S7" s="4"/>
      <c r="T7" s="214"/>
      <c r="U7" s="214"/>
      <c r="V7" s="370"/>
      <c r="W7" s="370"/>
      <c r="X7" s="370"/>
      <c r="Y7" s="370"/>
      <c r="Z7" s="370"/>
      <c r="AA7" s="370"/>
      <c r="AB7" s="94"/>
      <c r="AC7" s="94"/>
      <c r="AD7" s="94"/>
      <c r="AE7" s="94"/>
      <c r="AF7" s="94"/>
      <c r="AH7" s="218"/>
    </row>
    <row r="8" spans="2:34" ht="40.5" customHeight="1" x14ac:dyDescent="0.4">
      <c r="B8" s="10" t="s">
        <v>4</v>
      </c>
      <c r="C8" s="286" t="s">
        <v>103</v>
      </c>
      <c r="D8" s="286"/>
      <c r="E8" s="286"/>
      <c r="F8" s="286"/>
      <c r="G8" s="286"/>
      <c r="H8" s="286"/>
      <c r="I8" s="286"/>
      <c r="J8" s="286"/>
      <c r="K8" s="286"/>
      <c r="L8" s="286"/>
      <c r="M8" s="286"/>
      <c r="N8" s="286"/>
      <c r="O8" s="286"/>
      <c r="P8" s="286"/>
      <c r="Q8" s="286"/>
      <c r="R8" s="286"/>
      <c r="S8" s="4"/>
      <c r="T8" s="214"/>
      <c r="U8" s="214"/>
      <c r="V8" s="370"/>
      <c r="W8" s="370"/>
      <c r="X8" s="370"/>
      <c r="Y8" s="370"/>
      <c r="Z8" s="370"/>
      <c r="AA8" s="370"/>
      <c r="AB8" s="94"/>
      <c r="AC8" s="94"/>
      <c r="AD8" s="94"/>
      <c r="AE8" s="94"/>
      <c r="AF8" s="94"/>
      <c r="AH8" s="218"/>
    </row>
    <row r="9" spans="2:34" ht="43.5" customHeight="1" x14ac:dyDescent="0.45">
      <c r="C9" s="236" t="s">
        <v>923</v>
      </c>
      <c r="D9" s="236"/>
      <c r="E9" s="236"/>
      <c r="F9" s="236"/>
      <c r="G9" s="236"/>
      <c r="H9" s="236"/>
      <c r="I9" s="236"/>
      <c r="J9" s="236"/>
      <c r="K9" s="236"/>
      <c r="L9" s="236"/>
      <c r="M9" s="236"/>
      <c r="N9" s="236"/>
      <c r="O9" s="236"/>
      <c r="P9" s="236"/>
      <c r="Q9" s="236"/>
      <c r="R9" s="236"/>
      <c r="S9" s="4"/>
      <c r="T9" s="242" t="s">
        <v>873</v>
      </c>
      <c r="U9" s="243"/>
      <c r="V9" s="243"/>
      <c r="W9" s="243"/>
      <c r="X9" s="243"/>
      <c r="Y9" s="243"/>
      <c r="Z9" s="65"/>
      <c r="AA9" s="103" t="str">
        <f ca="1">IF(ISERR(FIND("Win",$B$1)),"This form can only be used on a MS Windows PC","")</f>
        <v/>
      </c>
      <c r="AB9" s="5"/>
      <c r="AC9" s="5"/>
      <c r="AD9" s="5"/>
      <c r="AE9" s="5"/>
      <c r="AF9" s="5"/>
    </row>
    <row r="10" spans="2:34" ht="20.25" customHeight="1" x14ac:dyDescent="0.4">
      <c r="B10" s="11" t="s">
        <v>5</v>
      </c>
      <c r="C10" s="57" t="s">
        <v>869</v>
      </c>
      <c r="D10" s="13"/>
      <c r="E10" s="13"/>
      <c r="F10" s="13"/>
      <c r="G10" s="13"/>
      <c r="H10" s="13"/>
      <c r="I10" s="13"/>
      <c r="J10" s="225" t="str">
        <f>VLOOKUP($AG$10,'By TGSF Ref'!A2:M109,2)</f>
        <v>Alexandra Park School</v>
      </c>
      <c r="K10" s="226"/>
      <c r="L10" s="226"/>
      <c r="M10" s="227"/>
      <c r="N10" s="226"/>
      <c r="O10" s="226"/>
      <c r="P10" s="226"/>
      <c r="Q10" s="226"/>
      <c r="R10" s="228"/>
      <c r="S10" s="4"/>
      <c r="T10" s="65"/>
      <c r="U10" s="65"/>
      <c r="V10" s="65"/>
      <c r="W10" s="65"/>
      <c r="X10" s="65"/>
      <c r="Y10" s="65"/>
      <c r="Z10" s="65"/>
      <c r="AA10" s="102" t="str">
        <f>IF(J14&lt;&gt;VLOOKUP($AG$10,'By TGSF Ref'!A2:M109,10)&amp;" "&amp;VLOOKUP($AG$10,'By TGSF Ref'!A2:M109,11)&amp;" "&amp;VLOOKUP($AG$10,'By TGSF Ref'!A2:M109,12),J14,"")</f>
        <v/>
      </c>
      <c r="AB10" s="5"/>
      <c r="AC10" s="5"/>
      <c r="AD10" s="5"/>
      <c r="AE10" s="5"/>
      <c r="AF10" s="5"/>
      <c r="AG10" s="82">
        <f>VLOOKUP(AG11,Convert_Refs,14,FALSE)</f>
        <v>1</v>
      </c>
    </row>
    <row r="11" spans="2:34" ht="15" customHeight="1" x14ac:dyDescent="0.4">
      <c r="B11" s="11"/>
      <c r="C11" s="64" t="s">
        <v>868</v>
      </c>
      <c r="E11" s="17"/>
      <c r="F11" s="17"/>
      <c r="G11" s="17"/>
      <c r="H11" s="17"/>
      <c r="I11" s="17" t="s">
        <v>6</v>
      </c>
      <c r="J11" s="229" t="str">
        <f>VLOOKUP($AG$10,'By TGSF Ref'!A2:M109,4)&amp;" "&amp;VLOOKUP($AG$10,'By TGSF Ref'!A2:M109,5)&amp;" "&amp;VLOOKUP($AG$10,'By TGSF Ref'!A2:M109,6)&amp;" "&amp;VLOOKUP($AG$10,'By TGSF Ref'!A2:M109,7)</f>
        <v>Bidwell Gardens   London</v>
      </c>
      <c r="K11" s="230"/>
      <c r="L11" s="230"/>
      <c r="M11" s="231"/>
      <c r="N11" s="230"/>
      <c r="O11" s="230"/>
      <c r="P11" s="230"/>
      <c r="Q11" s="230"/>
      <c r="R11" s="232"/>
      <c r="S11" s="4"/>
      <c r="T11" s="241" t="s">
        <v>912</v>
      </c>
      <c r="U11" s="241"/>
      <c r="V11" s="241"/>
      <c r="W11" s="241"/>
      <c r="X11" s="241"/>
      <c r="Y11" s="241"/>
      <c r="Z11" s="241"/>
      <c r="AA11" s="102" t="str">
        <f>IF(J15&lt;&gt;VLOOKUP($AG$10,'By TGSF Ref'!A2:M109,13),J15,"")</f>
        <v/>
      </c>
      <c r="AB11" s="5"/>
      <c r="AC11" s="5"/>
      <c r="AD11" s="5"/>
      <c r="AE11" s="5"/>
      <c r="AF11" s="5"/>
      <c r="AG11" s="83">
        <v>1</v>
      </c>
    </row>
    <row r="12" spans="2:34" ht="14.6" x14ac:dyDescent="0.4">
      <c r="B12" s="11"/>
      <c r="C12" s="16"/>
      <c r="E12" s="17"/>
      <c r="F12" s="17"/>
      <c r="G12" s="17"/>
      <c r="H12" s="17"/>
      <c r="I12" s="17" t="s">
        <v>7</v>
      </c>
      <c r="J12" s="229" t="str">
        <f>VLOOKUP($AG$10,'By TGSF Ref'!A2:M109,8)</f>
        <v>N11 2AZ</v>
      </c>
      <c r="K12" s="230"/>
      <c r="L12" s="230"/>
      <c r="M12" s="231"/>
      <c r="N12" s="230"/>
      <c r="O12" s="230"/>
      <c r="P12" s="230"/>
      <c r="Q12" s="230"/>
      <c r="R12" s="232"/>
      <c r="S12" s="4"/>
      <c r="T12" s="241"/>
      <c r="U12" s="241"/>
      <c r="V12" s="241"/>
      <c r="W12" s="241"/>
      <c r="X12" s="241"/>
      <c r="Y12" s="241"/>
      <c r="Z12" s="241"/>
      <c r="AA12" s="5"/>
      <c r="AB12" s="5"/>
      <c r="AC12" s="5"/>
      <c r="AD12" s="5"/>
      <c r="AE12" s="5"/>
      <c r="AF12" s="5"/>
    </row>
    <row r="13" spans="2:34" ht="18.75" customHeight="1" x14ac:dyDescent="0.4">
      <c r="B13" s="11"/>
      <c r="C13" s="16"/>
      <c r="E13" s="17"/>
      <c r="F13" s="17"/>
      <c r="G13" s="17"/>
      <c r="H13" s="17"/>
      <c r="I13" s="17" t="s">
        <v>8</v>
      </c>
      <c r="J13" s="229" t="str">
        <f>VLOOKUP($AG$10,'By TGSF Ref'!A2:M109,9)</f>
        <v>02088264880</v>
      </c>
      <c r="K13" s="230"/>
      <c r="L13" s="230"/>
      <c r="M13" s="231"/>
      <c r="N13" s="230"/>
      <c r="O13" s="230"/>
      <c r="P13" s="230"/>
      <c r="Q13" s="230"/>
      <c r="R13" s="232"/>
      <c r="S13" s="4"/>
      <c r="T13" s="241"/>
      <c r="U13" s="241"/>
      <c r="V13" s="241"/>
      <c r="W13" s="241"/>
      <c r="X13" s="241"/>
      <c r="Y13" s="241"/>
      <c r="Z13" s="241"/>
      <c r="AA13" s="5"/>
      <c r="AB13" s="5"/>
      <c r="AC13" s="5"/>
      <c r="AD13" s="5"/>
      <c r="AE13" s="5"/>
      <c r="AF13" s="5"/>
      <c r="AG13" s="68" t="s">
        <v>89</v>
      </c>
    </row>
    <row r="14" spans="2:34" ht="18.75" customHeight="1" x14ac:dyDescent="0.4">
      <c r="B14" s="11"/>
      <c r="C14" s="99" t="str">
        <f>TEXT($AG$10,"000")</f>
        <v>001</v>
      </c>
      <c r="D14" s="100" t="str">
        <f>"LV="&amp;TEXT(VLOOKUP(AG10,Schs_By_TRef,16),"00.0")</f>
        <v>LV=2025.4</v>
      </c>
      <c r="E14" s="17"/>
      <c r="F14" s="17"/>
      <c r="G14" s="17"/>
      <c r="H14" s="17"/>
      <c r="I14" s="17" t="s">
        <v>93</v>
      </c>
      <c r="J14" s="229" t="str">
        <f>VLOOKUP($AG$10,'By TGSF Ref'!A2:M109,10)&amp;" "&amp;VLOOKUP($AG$10,'By TGSF Ref'!A2:M109,11)&amp;" "&amp;VLOOKUP($AG$10,'By TGSF Ref'!A2:M109,12)</f>
        <v>Mr Michael McKenzie</v>
      </c>
      <c r="K14" s="230"/>
      <c r="L14" s="230"/>
      <c r="M14" s="231"/>
      <c r="N14" s="230"/>
      <c r="O14" s="230"/>
      <c r="P14" s="230"/>
      <c r="Q14" s="230"/>
      <c r="R14" s="232"/>
      <c r="S14" s="4"/>
      <c r="T14" s="241"/>
      <c r="U14" s="241"/>
      <c r="V14" s="241"/>
      <c r="W14" s="241"/>
      <c r="X14" s="241"/>
      <c r="Y14" s="241"/>
      <c r="Z14" s="241"/>
      <c r="AA14" s="5"/>
      <c r="AB14" s="5"/>
      <c r="AC14" s="5"/>
      <c r="AD14" s="5"/>
      <c r="AE14" s="5"/>
      <c r="AF14" s="5"/>
    </row>
    <row r="15" spans="2:34" ht="15" customHeight="1" x14ac:dyDescent="0.4">
      <c r="B15" s="11"/>
      <c r="C15" s="63"/>
      <c r="D15" s="19"/>
      <c r="E15" s="19"/>
      <c r="F15" s="19"/>
      <c r="G15" s="19"/>
      <c r="H15" s="19"/>
      <c r="I15" s="19" t="s">
        <v>870</v>
      </c>
      <c r="J15" s="267" t="str">
        <f>VLOOKUP($AG$10,'By TGSF Ref'!A2:M109,13)</f>
        <v>Finance@apsch.org.uk</v>
      </c>
      <c r="K15" s="267"/>
      <c r="L15" s="267"/>
      <c r="M15" s="267"/>
      <c r="N15" s="267"/>
      <c r="O15" s="267"/>
      <c r="P15" s="267"/>
      <c r="Q15" s="267"/>
      <c r="R15" s="267"/>
      <c r="S15" s="4"/>
      <c r="T15" s="366" t="s">
        <v>917</v>
      </c>
      <c r="U15" s="366"/>
      <c r="V15" s="366"/>
      <c r="W15" s="366"/>
      <c r="X15" s="366"/>
      <c r="Y15" s="366"/>
      <c r="Z15" s="366"/>
      <c r="AA15" s="366"/>
      <c r="AB15" s="92"/>
      <c r="AC15" s="92"/>
      <c r="AD15" s="92"/>
      <c r="AE15" s="92"/>
      <c r="AF15" s="92"/>
      <c r="AG15" s="72" t="s">
        <v>876</v>
      </c>
    </row>
    <row r="16" spans="2:34" ht="6.75" customHeight="1" thickBot="1" x14ac:dyDescent="0.45">
      <c r="B16" s="11"/>
      <c r="C16" s="20"/>
      <c r="S16" s="4"/>
      <c r="T16" s="366"/>
      <c r="U16" s="366"/>
      <c r="V16" s="366"/>
      <c r="W16" s="366"/>
      <c r="X16" s="366"/>
      <c r="Y16" s="366"/>
      <c r="Z16" s="366"/>
      <c r="AA16" s="366"/>
      <c r="AB16" s="92"/>
      <c r="AC16" s="92"/>
      <c r="AD16" s="92"/>
      <c r="AE16" s="92"/>
      <c r="AF16" s="92"/>
    </row>
    <row r="17" spans="2:35" ht="15" customHeight="1" x14ac:dyDescent="0.4">
      <c r="B17" s="11" t="s">
        <v>9</v>
      </c>
      <c r="C17" s="20" t="s">
        <v>99</v>
      </c>
      <c r="G17" s="253">
        <v>0</v>
      </c>
      <c r="H17" s="254"/>
      <c r="J17" s="49" t="s">
        <v>13</v>
      </c>
      <c r="K17" s="20" t="s">
        <v>101</v>
      </c>
      <c r="P17" s="253">
        <v>0</v>
      </c>
      <c r="Q17" s="254"/>
      <c r="S17" s="4"/>
      <c r="T17" s="366"/>
      <c r="U17" s="366"/>
      <c r="V17" s="366"/>
      <c r="W17" s="366"/>
      <c r="X17" s="366"/>
      <c r="Y17" s="366"/>
      <c r="Z17" s="366"/>
      <c r="AA17" s="366"/>
      <c r="AB17" s="92"/>
      <c r="AC17" s="92"/>
      <c r="AD17" s="92"/>
      <c r="AE17" s="92"/>
      <c r="AF17" s="92"/>
    </row>
    <row r="18" spans="2:35" ht="15" customHeight="1" thickBot="1" x14ac:dyDescent="0.45">
      <c r="B18" s="11"/>
      <c r="C18" s="20" t="s">
        <v>100</v>
      </c>
      <c r="G18" s="255"/>
      <c r="H18" s="256"/>
      <c r="J18" s="11"/>
      <c r="K18" s="20" t="s">
        <v>102</v>
      </c>
      <c r="P18" s="255"/>
      <c r="Q18" s="256"/>
      <c r="S18" s="4"/>
      <c r="T18" s="221" t="str">
        <f>IF(P17&gt;G17,"(P01) Your entry for [3] is higher than your entry for [1] - this is not possible","")</f>
        <v/>
      </c>
      <c r="U18" s="221"/>
      <c r="V18" s="221"/>
      <c r="W18" s="221"/>
      <c r="X18" s="221"/>
      <c r="Y18" s="221"/>
      <c r="Z18" s="221"/>
      <c r="AA18" s="221"/>
      <c r="AB18" s="91"/>
      <c r="AC18" s="91"/>
      <c r="AD18" s="91"/>
      <c r="AE18" s="91"/>
      <c r="AF18" s="91"/>
      <c r="AG18" s="3" t="str">
        <f>"P01:"&amp;IF(P17&gt;G17,"E","")</f>
        <v>P01:</v>
      </c>
    </row>
    <row r="19" spans="2:35" ht="6.75" customHeight="1" x14ac:dyDescent="0.4">
      <c r="B19" s="11"/>
      <c r="C19" s="20"/>
      <c r="S19" s="4"/>
      <c r="T19" s="130">
        <f ca="1">U1</f>
        <v>46126.68507349537</v>
      </c>
      <c r="U19" s="131">
        <f>VALUE(C14)</f>
        <v>1</v>
      </c>
      <c r="V19" s="129">
        <f>G17</f>
        <v>0</v>
      </c>
      <c r="W19" s="88">
        <f>P17</f>
        <v>0</v>
      </c>
      <c r="X19" s="88">
        <f>E38</f>
        <v>50</v>
      </c>
      <c r="Y19" s="88">
        <f>J38</f>
        <v>5</v>
      </c>
      <c r="Z19" s="90">
        <f>P38</f>
        <v>0</v>
      </c>
      <c r="AA19" s="101" t="str">
        <f>IF(J22&lt;&gt;"",PROPER(J22),"")</f>
        <v/>
      </c>
      <c r="AB19" s="5"/>
      <c r="AC19" s="5"/>
      <c r="AD19" s="5"/>
      <c r="AE19" s="5"/>
      <c r="AF19" s="5"/>
    </row>
    <row r="20" spans="2:35" ht="14.6" x14ac:dyDescent="0.4">
      <c r="B20" s="11" t="s">
        <v>14</v>
      </c>
      <c r="C20" s="12" t="s">
        <v>98</v>
      </c>
      <c r="D20" s="21"/>
      <c r="E20" s="21"/>
      <c r="F20" s="21"/>
      <c r="G20" s="21"/>
      <c r="H20" s="21"/>
      <c r="I20" s="21"/>
      <c r="J20" s="13"/>
      <c r="K20" s="13"/>
      <c r="L20" s="13"/>
      <c r="M20" s="77"/>
      <c r="N20" s="13"/>
      <c r="O20" s="13"/>
      <c r="P20" s="13"/>
      <c r="Q20" s="13"/>
      <c r="R20" s="22"/>
      <c r="S20" s="4"/>
      <c r="T20" s="46"/>
      <c r="U20" s="5"/>
      <c r="V20" s="89">
        <f>O42</f>
        <v>0</v>
      </c>
      <c r="W20" s="90" t="s">
        <v>929</v>
      </c>
      <c r="X20" s="90" t="str">
        <f>"towards the cost of "&amp;C32&amp;" as part of a project to  "&amp;C29&amp;" (total cost "&amp;DOLLAR(O43,0)&amp;")"</f>
        <v>towards the cost of  as part of a project to   (total cost £0)</v>
      </c>
      <c r="Y20" s="90" t="str">
        <f>X20</f>
        <v>towards the cost of  as part of a project to   (total cost £0)</v>
      </c>
      <c r="Z20" s="113" t="s">
        <v>204</v>
      </c>
      <c r="AA20" s="113" t="s">
        <v>204</v>
      </c>
      <c r="AB20" s="113" t="s">
        <v>204</v>
      </c>
      <c r="AC20" s="113" t="s">
        <v>204</v>
      </c>
      <c r="AD20" s="96">
        <f>O43</f>
        <v>0</v>
      </c>
      <c r="AE20" s="5"/>
      <c r="AF20" s="5"/>
    </row>
    <row r="21" spans="2:35" ht="14.6" x14ac:dyDescent="0.4">
      <c r="B21" s="23"/>
      <c r="C21" s="16" t="s">
        <v>96</v>
      </c>
      <c r="E21" s="17"/>
      <c r="F21" s="17"/>
      <c r="G21" s="17"/>
      <c r="H21" s="17"/>
      <c r="I21" s="17" t="s">
        <v>10</v>
      </c>
      <c r="J21" s="268"/>
      <c r="K21" s="269"/>
      <c r="L21" s="270"/>
      <c r="M21" s="14"/>
      <c r="N21" s="14"/>
      <c r="O21" s="14"/>
      <c r="P21" s="14"/>
      <c r="Q21" s="14"/>
      <c r="R21" s="15"/>
      <c r="S21" s="4"/>
      <c r="T21" s="5"/>
      <c r="U21" s="5"/>
      <c r="V21" s="5"/>
      <c r="W21" s="5"/>
      <c r="X21" s="5"/>
      <c r="Y21" s="5"/>
      <c r="Z21" s="5"/>
      <c r="AA21" s="5"/>
      <c r="AB21" s="5"/>
      <c r="AC21" s="5"/>
      <c r="AD21" s="336" t="s">
        <v>1075</v>
      </c>
      <c r="AE21" s="5"/>
      <c r="AF21" s="5"/>
      <c r="AH21">
        <v>223</v>
      </c>
      <c r="AI21" s="73" t="str">
        <f t="shared" ref="AI21:AI34" si="0">CHAR(AH21)</f>
        <v>ß</v>
      </c>
    </row>
    <row r="22" spans="2:35" ht="14.6" x14ac:dyDescent="0.4">
      <c r="B22" s="23"/>
      <c r="C22" s="16" t="s">
        <v>97</v>
      </c>
      <c r="E22" s="17"/>
      <c r="F22" s="17"/>
      <c r="G22" s="17"/>
      <c r="H22" s="17"/>
      <c r="I22" s="17" t="s">
        <v>50</v>
      </c>
      <c r="J22" s="268"/>
      <c r="K22" s="269"/>
      <c r="L22" s="269"/>
      <c r="M22" s="258"/>
      <c r="N22" s="269"/>
      <c r="O22" s="269"/>
      <c r="P22" s="269"/>
      <c r="Q22" s="269"/>
      <c r="R22" s="270"/>
      <c r="S22" s="4"/>
      <c r="T22" s="5"/>
      <c r="U22" s="5"/>
      <c r="V22" s="5"/>
      <c r="W22" s="5"/>
      <c r="X22" s="5"/>
      <c r="Y22" s="5"/>
      <c r="Z22" s="5"/>
      <c r="AA22" s="5"/>
      <c r="AB22" s="5"/>
      <c r="AC22" s="5"/>
      <c r="AD22" s="337"/>
      <c r="AE22" s="5"/>
      <c r="AF22" s="5"/>
      <c r="AH22">
        <v>224</v>
      </c>
      <c r="AI22" s="73" t="str">
        <f t="shared" si="0"/>
        <v>à</v>
      </c>
    </row>
    <row r="23" spans="2:35" ht="14.6" x14ac:dyDescent="0.4">
      <c r="B23" s="23"/>
      <c r="C23" s="16"/>
      <c r="E23" s="17"/>
      <c r="F23" s="17"/>
      <c r="G23" s="17"/>
      <c r="H23" s="17"/>
      <c r="I23" s="17" t="s">
        <v>8</v>
      </c>
      <c r="J23" s="271"/>
      <c r="K23" s="272"/>
      <c r="L23" s="272"/>
      <c r="M23" s="273"/>
      <c r="N23" s="272"/>
      <c r="O23" s="272"/>
      <c r="P23" s="272"/>
      <c r="Q23" s="272"/>
      <c r="R23" s="274"/>
      <c r="S23" s="4"/>
      <c r="T23" s="366" t="s">
        <v>918</v>
      </c>
      <c r="U23" s="366"/>
      <c r="V23" s="366"/>
      <c r="W23" s="366"/>
      <c r="X23" s="366"/>
      <c r="Y23" s="366"/>
      <c r="Z23" s="366"/>
      <c r="AA23" s="5"/>
      <c r="AB23" s="5"/>
      <c r="AC23" s="5"/>
      <c r="AD23" s="337"/>
      <c r="AE23" s="5"/>
      <c r="AF23" s="5"/>
      <c r="AH23">
        <v>225</v>
      </c>
      <c r="AI23" s="73" t="str">
        <f t="shared" si="0"/>
        <v>á</v>
      </c>
    </row>
    <row r="24" spans="2:35" ht="14.6" x14ac:dyDescent="0.4">
      <c r="B24" s="23"/>
      <c r="C24" s="16"/>
      <c r="E24" s="17"/>
      <c r="F24" s="17"/>
      <c r="G24" s="17"/>
      <c r="H24" s="17"/>
      <c r="I24" s="17" t="s">
        <v>94</v>
      </c>
      <c r="J24" s="271"/>
      <c r="K24" s="272"/>
      <c r="L24" s="272"/>
      <c r="M24" s="273"/>
      <c r="N24" s="272"/>
      <c r="O24" s="272"/>
      <c r="P24" s="272"/>
      <c r="Q24" s="272"/>
      <c r="R24" s="274"/>
      <c r="S24" s="4"/>
      <c r="T24" s="366"/>
      <c r="U24" s="366"/>
      <c r="V24" s="366"/>
      <c r="W24" s="366"/>
      <c r="X24" s="366"/>
      <c r="Y24" s="366"/>
      <c r="Z24" s="366"/>
      <c r="AA24" s="5"/>
      <c r="AB24" s="5"/>
      <c r="AC24" s="5"/>
      <c r="AD24" s="337"/>
      <c r="AE24" s="5"/>
      <c r="AF24" s="5"/>
      <c r="AH24">
        <v>226</v>
      </c>
      <c r="AI24" s="73" t="str">
        <f t="shared" si="0"/>
        <v>â</v>
      </c>
    </row>
    <row r="25" spans="2:35" ht="14.6" x14ac:dyDescent="0.4">
      <c r="B25" s="23"/>
      <c r="C25" s="18"/>
      <c r="D25" s="19"/>
      <c r="E25" s="19"/>
      <c r="F25" s="19"/>
      <c r="G25" s="19"/>
      <c r="H25" s="19"/>
      <c r="I25" s="19" t="s">
        <v>11</v>
      </c>
      <c r="J25" s="275"/>
      <c r="K25" s="269"/>
      <c r="L25" s="269"/>
      <c r="M25" s="258"/>
      <c r="N25" s="269"/>
      <c r="O25" s="269"/>
      <c r="P25" s="269"/>
      <c r="Q25" s="269"/>
      <c r="R25" s="270"/>
      <c r="S25" s="4"/>
      <c r="T25" s="366"/>
      <c r="U25" s="366"/>
      <c r="V25" s="366"/>
      <c r="W25" s="366"/>
      <c r="X25" s="366"/>
      <c r="Y25" s="366"/>
      <c r="Z25" s="366"/>
      <c r="AA25" s="5"/>
      <c r="AB25" s="5"/>
      <c r="AC25" s="5"/>
      <c r="AD25" s="337"/>
      <c r="AE25" s="5"/>
      <c r="AF25" s="5"/>
      <c r="AH25">
        <v>227</v>
      </c>
      <c r="AI25" s="73" t="str">
        <f t="shared" si="0"/>
        <v>ã</v>
      </c>
    </row>
    <row r="26" spans="2:35" ht="20.25" customHeight="1" x14ac:dyDescent="0.4">
      <c r="B26" s="24" t="s">
        <v>12</v>
      </c>
      <c r="S26" s="4"/>
      <c r="T26" s="222" t="s">
        <v>913</v>
      </c>
      <c r="U26" s="222"/>
      <c r="V26" s="5"/>
      <c r="W26" s="5"/>
      <c r="X26" s="5"/>
      <c r="Y26" s="5"/>
      <c r="Z26" s="5"/>
      <c r="AA26" s="5"/>
      <c r="AB26" s="5"/>
      <c r="AC26" s="5"/>
      <c r="AD26" s="337"/>
      <c r="AE26" s="5"/>
      <c r="AF26" s="5"/>
      <c r="AH26">
        <v>228</v>
      </c>
      <c r="AI26" s="73" t="str">
        <f t="shared" si="0"/>
        <v>ä</v>
      </c>
    </row>
    <row r="27" spans="2:35" ht="15" customHeight="1" x14ac:dyDescent="0.4">
      <c r="B27" s="11" t="s">
        <v>16</v>
      </c>
      <c r="C27" s="276" t="s">
        <v>95</v>
      </c>
      <c r="D27" s="277"/>
      <c r="E27" s="277"/>
      <c r="F27" s="277"/>
      <c r="G27" s="277"/>
      <c r="H27" s="277"/>
      <c r="I27" s="277"/>
      <c r="J27" s="277"/>
      <c r="K27" s="277"/>
      <c r="L27" s="277"/>
      <c r="M27" s="278"/>
      <c r="N27" s="277"/>
      <c r="O27" s="277"/>
      <c r="P27" s="277"/>
      <c r="Q27" s="277"/>
      <c r="R27" s="279"/>
      <c r="S27" s="4"/>
      <c r="T27" s="222"/>
      <c r="U27" s="222"/>
      <c r="V27" s="5"/>
      <c r="W27" s="5"/>
      <c r="X27" s="5"/>
      <c r="Y27" s="5"/>
      <c r="Z27" s="5"/>
      <c r="AA27" s="5"/>
      <c r="AB27" s="5"/>
      <c r="AC27" s="5"/>
      <c r="AD27" s="337"/>
      <c r="AE27" s="5"/>
      <c r="AF27" s="5"/>
      <c r="AH27">
        <v>229</v>
      </c>
      <c r="AI27" s="73" t="str">
        <f t="shared" si="0"/>
        <v>å</v>
      </c>
    </row>
    <row r="28" spans="2:35" ht="15" customHeight="1" x14ac:dyDescent="0.4">
      <c r="B28" s="11"/>
      <c r="C28" s="280"/>
      <c r="D28" s="281"/>
      <c r="E28" s="281"/>
      <c r="F28" s="281"/>
      <c r="G28" s="281"/>
      <c r="H28" s="281"/>
      <c r="I28" s="281"/>
      <c r="J28" s="281"/>
      <c r="K28" s="281"/>
      <c r="L28" s="281"/>
      <c r="M28" s="281"/>
      <c r="N28" s="281"/>
      <c r="O28" s="281"/>
      <c r="P28" s="281"/>
      <c r="Q28" s="281"/>
      <c r="R28" s="282"/>
      <c r="S28" s="4"/>
      <c r="T28" s="223" t="str">
        <f>"There are currently "&amp;IF(LEN(TRIM(C29))=0,0,LEN(TRIM(C29))-LEN(SUBSTITUTE(C29," ",""))+1)&amp;" words entered for Section [5]"</f>
        <v>There are currently 0 words entered for Section [5]</v>
      </c>
      <c r="U28" s="223"/>
      <c r="V28" s="5"/>
      <c r="W28" s="5"/>
      <c r="X28" s="5"/>
      <c r="Y28" s="5"/>
      <c r="Z28" s="5"/>
      <c r="AA28" s="5" t="str">
        <f>IF(AA33&gt;0,"Please use the 'Pendarren ONLY' version of this form OVERLEAF","")</f>
        <v/>
      </c>
      <c r="AB28" s="5"/>
      <c r="AC28" s="5"/>
      <c r="AD28" s="337"/>
      <c r="AE28" s="5"/>
      <c r="AF28" s="5"/>
      <c r="AG28" s="3" t="str">
        <f>"P02:"&amp;IF(LEN(TRIM(C29))=0,0,LEN(TRIM(C29))-LEN(SUBSTITUTE(C29," ",""))+1)</f>
        <v>P02:0</v>
      </c>
      <c r="AH28">
        <v>230</v>
      </c>
      <c r="AI28" s="73" t="str">
        <f t="shared" si="0"/>
        <v>æ</v>
      </c>
    </row>
    <row r="29" spans="2:35" ht="14.6" x14ac:dyDescent="0.4">
      <c r="B29" s="11"/>
      <c r="C29" s="283"/>
      <c r="D29" s="284"/>
      <c r="E29" s="284"/>
      <c r="F29" s="284"/>
      <c r="G29" s="284"/>
      <c r="H29" s="284"/>
      <c r="I29" s="284"/>
      <c r="J29" s="284"/>
      <c r="K29" s="284"/>
      <c r="L29" s="284"/>
      <c r="M29" s="284"/>
      <c r="N29" s="284"/>
      <c r="O29" s="284"/>
      <c r="P29" s="284"/>
      <c r="Q29" s="284"/>
      <c r="R29" s="285"/>
      <c r="S29" s="4"/>
      <c r="T29" s="223"/>
      <c r="U29" s="223"/>
      <c r="V29" s="5"/>
      <c r="W29" s="5"/>
      <c r="X29" s="5"/>
      <c r="Y29" s="5"/>
      <c r="Z29" s="5"/>
      <c r="AA29" s="5">
        <f>IF(ISERR(FIND("Pendarren",$C$29)),0,1)</f>
        <v>0</v>
      </c>
      <c r="AB29" s="5"/>
      <c r="AC29" s="5"/>
      <c r="AD29" s="337"/>
      <c r="AE29" s="105" t="str">
        <f>IF(O42&gt;0,IF(C29="","!! ALERT !!  -  YOU HAVE NOT ENTERED ANYTHING IN THIS SECTION",""),"")</f>
        <v/>
      </c>
      <c r="AF29" s="5"/>
      <c r="AH29">
        <v>231</v>
      </c>
      <c r="AI29" s="73" t="str">
        <f t="shared" si="0"/>
        <v>ç</v>
      </c>
    </row>
    <row r="30" spans="2:35" ht="13.5" customHeight="1" x14ac:dyDescent="0.4">
      <c r="B30" s="11"/>
      <c r="C30" s="23"/>
      <c r="D30" s="23"/>
      <c r="E30" s="23"/>
      <c r="F30" s="23"/>
      <c r="G30" s="23"/>
      <c r="H30" s="23"/>
      <c r="I30" s="23"/>
      <c r="J30" s="23"/>
      <c r="K30" s="23"/>
      <c r="L30" s="23"/>
      <c r="M30" s="23"/>
      <c r="N30" s="361" t="s">
        <v>1033</v>
      </c>
      <c r="O30" s="361"/>
      <c r="P30" s="361"/>
      <c r="Q30" s="361"/>
      <c r="R30" s="361"/>
      <c r="S30" s="25"/>
      <c r="T30" s="223"/>
      <c r="U30" s="223"/>
      <c r="V30" s="5"/>
      <c r="W30" s="5"/>
      <c r="X30" s="5"/>
      <c r="Y30" s="5"/>
      <c r="Z30" s="5"/>
      <c r="AA30" s="5">
        <f>IF(ISERR(FIND("Pendarren",$C$32)),0,1)</f>
        <v>0</v>
      </c>
      <c r="AB30" s="5"/>
      <c r="AC30" s="5"/>
      <c r="AD30" s="337"/>
      <c r="AE30" s="5"/>
      <c r="AF30" s="5"/>
      <c r="AH30">
        <v>232</v>
      </c>
      <c r="AI30" s="73" t="str">
        <f t="shared" si="0"/>
        <v>è</v>
      </c>
    </row>
    <row r="31" spans="2:35" ht="28.5" customHeight="1" x14ac:dyDescent="0.4">
      <c r="B31" s="11" t="s">
        <v>18</v>
      </c>
      <c r="C31" s="276" t="s">
        <v>88</v>
      </c>
      <c r="D31" s="277"/>
      <c r="E31" s="277"/>
      <c r="F31" s="277"/>
      <c r="G31" s="277"/>
      <c r="H31" s="277"/>
      <c r="I31" s="277"/>
      <c r="J31" s="277"/>
      <c r="K31" s="277"/>
      <c r="L31" s="277"/>
      <c r="M31" s="278"/>
      <c r="N31" s="277"/>
      <c r="O31" s="277"/>
      <c r="P31" s="277"/>
      <c r="Q31" s="277"/>
      <c r="R31" s="279"/>
      <c r="S31" s="4"/>
      <c r="T31" s="222" t="s">
        <v>914</v>
      </c>
      <c r="U31" s="222"/>
      <c r="V31" s="5"/>
      <c r="W31" s="5"/>
      <c r="X31" s="5"/>
      <c r="Y31" s="5"/>
      <c r="Z31" s="5"/>
      <c r="AA31" s="5">
        <f>IF(ISERR(FIND("pendarren",$C$29)),0,1)</f>
        <v>0</v>
      </c>
      <c r="AB31" s="5"/>
      <c r="AC31" s="5"/>
      <c r="AD31" s="337"/>
      <c r="AE31" s="5"/>
      <c r="AF31" s="5"/>
      <c r="AH31">
        <v>233</v>
      </c>
      <c r="AI31" s="73" t="str">
        <f t="shared" si="0"/>
        <v>é</v>
      </c>
    </row>
    <row r="32" spans="2:35" ht="15" customHeight="1" x14ac:dyDescent="0.4">
      <c r="B32" s="11"/>
      <c r="C32" s="261"/>
      <c r="D32" s="262"/>
      <c r="E32" s="262"/>
      <c r="F32" s="262"/>
      <c r="G32" s="262"/>
      <c r="H32" s="262"/>
      <c r="I32" s="262"/>
      <c r="J32" s="262"/>
      <c r="K32" s="262"/>
      <c r="L32" s="262"/>
      <c r="M32" s="262"/>
      <c r="N32" s="262"/>
      <c r="O32" s="262"/>
      <c r="P32" s="262"/>
      <c r="Q32" s="262"/>
      <c r="R32" s="263"/>
      <c r="S32" s="4"/>
      <c r="T32" s="224" t="str">
        <f>"There are currently "&amp;IF(LEN(TRIM(C32))=0,0,LEN(TRIM(C32))-LEN(SUBSTITUTE(C32," ",""))+1)&amp;" words in the response entered for Section [6]"</f>
        <v>There are currently 0 words in the response entered for Section [6]</v>
      </c>
      <c r="U32" s="224"/>
      <c r="V32" s="5"/>
      <c r="W32" s="5"/>
      <c r="X32" s="5"/>
      <c r="Y32" s="5"/>
      <c r="Z32" s="5"/>
      <c r="AA32" s="5">
        <f>IF(ISERR(FIND("pendarren",$C$32)),0,1)</f>
        <v>0</v>
      </c>
      <c r="AB32" s="5"/>
      <c r="AC32" s="5"/>
      <c r="AD32" s="337"/>
      <c r="AE32" s="5" t="str">
        <f>IF((LEN(TRIM(C32))-LEN(SUBSTITUTE(C32," ",""))+1)&gt;50,"!! ALERT !!  -  YOU HAVE ENTERED TOO MANY WORDS IN this section - it has a limit of 50","")</f>
        <v/>
      </c>
      <c r="AF32" s="5" t="str">
        <f>IF((LEN(TRIM(C29))-LEN(SUBSTITUTE(C29," ",""))+1)&gt;10,"!! ALERT !!  -  YOU HAVE ENTERED TOO MANY WORDS IN this section - it has a limit of 10","")</f>
        <v/>
      </c>
      <c r="AG32" s="3" t="str">
        <f>"P03:"&amp;IF(LEN(TRIM(C32))=0,0,LEN(TRIM(C32))-LEN(SUBSTITUTE(C32," ",""))+1)</f>
        <v>P03:0</v>
      </c>
      <c r="AH32">
        <v>234</v>
      </c>
      <c r="AI32" s="73" t="str">
        <f t="shared" si="0"/>
        <v>ê</v>
      </c>
    </row>
    <row r="33" spans="2:35" ht="14.6" x14ac:dyDescent="0.4">
      <c r="B33" s="11"/>
      <c r="C33" s="261"/>
      <c r="D33" s="262"/>
      <c r="E33" s="262"/>
      <c r="F33" s="262"/>
      <c r="G33" s="262"/>
      <c r="H33" s="262"/>
      <c r="I33" s="262"/>
      <c r="J33" s="262"/>
      <c r="K33" s="262"/>
      <c r="L33" s="262"/>
      <c r="M33" s="262"/>
      <c r="N33" s="262"/>
      <c r="O33" s="262"/>
      <c r="P33" s="262"/>
      <c r="Q33" s="262"/>
      <c r="R33" s="263"/>
      <c r="S33" s="4"/>
      <c r="T33" s="224"/>
      <c r="U33" s="224"/>
      <c r="V33" s="5"/>
      <c r="W33" s="5"/>
      <c r="X33" s="5"/>
      <c r="Y33" s="5"/>
      <c r="Z33" s="5"/>
      <c r="AA33" s="5">
        <f>SUM(AA29:AA32)</f>
        <v>0</v>
      </c>
      <c r="AB33" s="5"/>
      <c r="AC33" s="5"/>
      <c r="AD33" s="337"/>
      <c r="AE33" s="5" t="str">
        <f>IF(O42&gt;0,IF(C32="","!! ALERT !!  -  YOU HAVE NOT ENTERED ANYTHING IN THIS SECTION",""),"")</f>
        <v/>
      </c>
      <c r="AF33" s="5"/>
      <c r="AH33">
        <v>235</v>
      </c>
      <c r="AI33" s="73" t="str">
        <f t="shared" si="0"/>
        <v>ë</v>
      </c>
    </row>
    <row r="34" spans="2:35" ht="14.6" x14ac:dyDescent="0.4">
      <c r="B34" s="11"/>
      <c r="C34" s="264"/>
      <c r="D34" s="265"/>
      <c r="E34" s="265"/>
      <c r="F34" s="265"/>
      <c r="G34" s="265"/>
      <c r="H34" s="265"/>
      <c r="I34" s="265"/>
      <c r="J34" s="265"/>
      <c r="K34" s="265"/>
      <c r="L34" s="265"/>
      <c r="M34" s="265"/>
      <c r="N34" s="265"/>
      <c r="O34" s="265"/>
      <c r="P34" s="265"/>
      <c r="Q34" s="265"/>
      <c r="R34" s="266"/>
      <c r="S34" s="4"/>
      <c r="T34" s="224"/>
      <c r="U34" s="224"/>
      <c r="V34" s="5"/>
      <c r="W34" s="5"/>
      <c r="X34" s="5"/>
      <c r="Y34" s="5"/>
      <c r="Z34" s="5"/>
      <c r="AA34" s="5"/>
      <c r="AB34" s="5"/>
      <c r="AC34" s="5"/>
      <c r="AD34" s="337"/>
      <c r="AE34" s="95"/>
      <c r="AF34" s="95"/>
      <c r="AH34">
        <v>236</v>
      </c>
      <c r="AI34" s="73" t="str">
        <f t="shared" si="0"/>
        <v>ì</v>
      </c>
    </row>
    <row r="35" spans="2:35" ht="6.75" customHeight="1" x14ac:dyDescent="0.4">
      <c r="B35" s="11"/>
      <c r="C35" s="20"/>
      <c r="S35" s="4"/>
      <c r="T35" s="47"/>
      <c r="U35" s="47"/>
      <c r="V35" s="5"/>
      <c r="W35" s="5"/>
      <c r="X35" s="5"/>
      <c r="Y35" s="5"/>
      <c r="Z35" s="5"/>
      <c r="AA35" s="5"/>
      <c r="AB35" s="5"/>
      <c r="AC35" s="5"/>
      <c r="AD35" s="337"/>
      <c r="AE35" s="5"/>
      <c r="AF35" s="5"/>
    </row>
    <row r="36" spans="2:35" ht="15" customHeight="1" x14ac:dyDescent="0.4">
      <c r="B36" s="11" t="s">
        <v>19</v>
      </c>
      <c r="C36" s="20" t="s">
        <v>104</v>
      </c>
      <c r="G36" s="49" t="s">
        <v>20</v>
      </c>
      <c r="H36" s="20" t="s">
        <v>109</v>
      </c>
      <c r="L36" s="49" t="s">
        <v>26</v>
      </c>
      <c r="M36" s="20" t="s">
        <v>117</v>
      </c>
      <c r="Q36" s="51"/>
      <c r="R36" s="239" t="s">
        <v>15</v>
      </c>
      <c r="S36" s="4"/>
      <c r="T36" s="221" t="str">
        <f>IF(E38&gt;G17,"(P04) Your entry for [7] is higher than your entry for [2] - this is not possible","")</f>
        <v>(P04) Your entry for [7] is higher than your entry for [2] - this is not possible</v>
      </c>
      <c r="U36" s="221"/>
      <c r="V36" s="221"/>
      <c r="W36" s="221"/>
      <c r="X36" s="221"/>
      <c r="Y36" s="221"/>
      <c r="Z36" s="221"/>
      <c r="AA36" s="221"/>
      <c r="AB36" s="91"/>
      <c r="AC36" s="91"/>
      <c r="AD36" s="337"/>
      <c r="AE36" s="91"/>
      <c r="AF36" s="91"/>
      <c r="AG36" s="3" t="str">
        <f>IF(E38&gt;G17,"P04:E","")</f>
        <v>P04:E</v>
      </c>
      <c r="AH36">
        <v>237</v>
      </c>
      <c r="AI36" s="73" t="str">
        <f>CHAR(AH36)</f>
        <v>í</v>
      </c>
    </row>
    <row r="37" spans="2:35" ht="15" customHeight="1" thickBot="1" x14ac:dyDescent="0.45">
      <c r="B37" s="11"/>
      <c r="C37" s="20" t="s">
        <v>105</v>
      </c>
      <c r="G37" s="11"/>
      <c r="H37" s="20" t="s">
        <v>110</v>
      </c>
      <c r="L37" s="11"/>
      <c r="M37" s="20" t="s">
        <v>116</v>
      </c>
      <c r="Q37" s="51"/>
      <c r="R37" s="240"/>
      <c r="S37" s="4"/>
      <c r="T37" s="221" t="str">
        <f>IF(J38&gt;P17,"(P05) Your entry for [8] is higher than your entry for [3] - this is not possible","")</f>
        <v>(P05) Your entry for [8] is higher than your entry for [3] - this is not possible</v>
      </c>
      <c r="U37" s="221"/>
      <c r="V37" s="221"/>
      <c r="W37" s="221"/>
      <c r="X37" s="221"/>
      <c r="Y37" s="221"/>
      <c r="Z37" s="221"/>
      <c r="AA37" s="221"/>
      <c r="AB37" s="91"/>
      <c r="AC37" s="91"/>
      <c r="AD37" s="337"/>
      <c r="AE37" s="91"/>
      <c r="AF37" s="91"/>
      <c r="AG37" s="3" t="str">
        <f>IF(J38&gt;P17,"P05:E","")</f>
        <v>P05:E</v>
      </c>
      <c r="AH37">
        <v>238</v>
      </c>
      <c r="AI37" s="73" t="str">
        <f>CHAR(AH37)</f>
        <v>î</v>
      </c>
    </row>
    <row r="38" spans="2:35" ht="15" customHeight="1" x14ac:dyDescent="0.4">
      <c r="B38" s="11"/>
      <c r="C38" s="20" t="s">
        <v>106</v>
      </c>
      <c r="E38" s="244">
        <v>50</v>
      </c>
      <c r="F38" s="245"/>
      <c r="G38" s="11"/>
      <c r="H38" s="20" t="s">
        <v>111</v>
      </c>
      <c r="J38" s="244">
        <v>5</v>
      </c>
      <c r="K38" s="245"/>
      <c r="L38" s="11"/>
      <c r="M38" s="20" t="s">
        <v>945</v>
      </c>
      <c r="P38" s="250">
        <v>0</v>
      </c>
      <c r="Q38" s="51"/>
      <c r="R38" s="240"/>
      <c r="S38" s="4"/>
      <c r="T38" s="221" t="str">
        <f>IF(P38&gt;(E38-J38),"(P06) Your entry for [9] is higher than the difference between your entries for [7] and [8] - this is not possible","")</f>
        <v/>
      </c>
      <c r="U38" s="221"/>
      <c r="V38" s="221"/>
      <c r="W38" s="221"/>
      <c r="X38" s="221"/>
      <c r="Y38" s="221"/>
      <c r="Z38" s="221"/>
      <c r="AA38" s="221"/>
      <c r="AB38" s="91"/>
      <c r="AC38" s="91"/>
      <c r="AD38" s="337"/>
      <c r="AE38" s="91"/>
      <c r="AF38" s="91"/>
      <c r="AG38" s="3" t="str">
        <f>IF(P38&gt;(E38-J38),"P06:E","")</f>
        <v/>
      </c>
    </row>
    <row r="39" spans="2:35" ht="15" customHeight="1" x14ac:dyDescent="0.4">
      <c r="B39" s="11"/>
      <c r="C39" s="20" t="s">
        <v>107</v>
      </c>
      <c r="E39" s="246"/>
      <c r="F39" s="247"/>
      <c r="G39" s="11"/>
      <c r="H39" s="20" t="s">
        <v>112</v>
      </c>
      <c r="J39" s="246"/>
      <c r="K39" s="247"/>
      <c r="L39" s="11"/>
      <c r="M39" s="20" t="s">
        <v>114</v>
      </c>
      <c r="P39" s="251"/>
      <c r="Q39" s="51"/>
      <c r="R39" s="219" t="str">
        <f>AH1</f>
        <v xml:space="preserve">P01:
P02:0
P03:0
P04:E
P05:E
P08:E
P09:E
P10:E
P11:E
IGVR=
</v>
      </c>
      <c r="S39" s="4"/>
      <c r="T39" s="221"/>
      <c r="U39" s="221"/>
      <c r="V39" s="221"/>
      <c r="W39" s="221"/>
      <c r="X39" s="221"/>
      <c r="Y39" s="221"/>
      <c r="Z39" s="221"/>
      <c r="AA39" s="221"/>
      <c r="AB39" s="91"/>
      <c r="AC39" s="91"/>
      <c r="AD39" s="337"/>
      <c r="AE39" s="91"/>
      <c r="AF39" s="91"/>
    </row>
    <row r="40" spans="2:35" ht="15" customHeight="1" thickBot="1" x14ac:dyDescent="0.45">
      <c r="B40" s="11"/>
      <c r="C40" s="20" t="s">
        <v>108</v>
      </c>
      <c r="E40" s="248"/>
      <c r="F40" s="249"/>
      <c r="G40" s="11"/>
      <c r="H40" s="20" t="s">
        <v>113</v>
      </c>
      <c r="J40" s="248"/>
      <c r="K40" s="249"/>
      <c r="L40" s="11"/>
      <c r="M40" s="20" t="s">
        <v>115</v>
      </c>
      <c r="P40" s="252"/>
      <c r="Q40" s="51"/>
      <c r="R40" s="219"/>
      <c r="S40" s="4"/>
      <c r="T40" s="5" t="s">
        <v>959</v>
      </c>
      <c r="U40" s="5" t="s">
        <v>960</v>
      </c>
      <c r="V40" s="5"/>
      <c r="W40" s="5"/>
      <c r="X40" s="5"/>
      <c r="Y40" s="5"/>
      <c r="Z40" s="5"/>
      <c r="AA40" s="5"/>
      <c r="AB40" s="5"/>
      <c r="AC40" s="5"/>
      <c r="AD40" s="337"/>
      <c r="AE40" s="5"/>
      <c r="AF40" s="5"/>
    </row>
    <row r="41" spans="2:35" ht="6.75" customHeight="1" x14ac:dyDescent="0.4">
      <c r="B41" s="11"/>
      <c r="C41" s="20"/>
      <c r="R41" s="219"/>
      <c r="S41" s="4"/>
      <c r="T41" s="368" t="s">
        <v>922</v>
      </c>
      <c r="U41" s="368"/>
      <c r="V41" s="368"/>
      <c r="W41" s="368"/>
      <c r="X41" s="368"/>
      <c r="Y41" s="368"/>
      <c r="Z41" s="5"/>
      <c r="AA41" s="5"/>
      <c r="AB41" s="5"/>
      <c r="AC41" s="5"/>
      <c r="AD41" s="337"/>
      <c r="AE41" s="5"/>
      <c r="AF41" s="5"/>
    </row>
    <row r="42" spans="2:35" ht="28.5" customHeight="1" x14ac:dyDescent="0.4">
      <c r="B42" s="50" t="s">
        <v>27</v>
      </c>
      <c r="C42" s="289" t="s">
        <v>17</v>
      </c>
      <c r="D42" s="289"/>
      <c r="E42" s="289"/>
      <c r="F42" s="289"/>
      <c r="G42" s="289"/>
      <c r="H42" s="289"/>
      <c r="I42" s="289"/>
      <c r="J42" s="289"/>
      <c r="K42" s="289"/>
      <c r="L42" s="289"/>
      <c r="M42" s="290"/>
      <c r="N42" s="289"/>
      <c r="O42" s="291">
        <v>0</v>
      </c>
      <c r="P42" s="292"/>
      <c r="R42" s="219"/>
      <c r="S42" s="4"/>
      <c r="T42" s="368"/>
      <c r="U42" s="368"/>
      <c r="V42" s="368"/>
      <c r="W42" s="368"/>
      <c r="X42" s="368"/>
      <c r="Y42" s="368"/>
      <c r="Z42" s="86"/>
      <c r="AA42" s="5"/>
      <c r="AB42" s="5"/>
      <c r="AC42" s="5"/>
      <c r="AD42" s="337"/>
      <c r="AE42" s="5"/>
      <c r="AF42" s="5"/>
    </row>
    <row r="43" spans="2:35" ht="28.5" customHeight="1" x14ac:dyDescent="0.4">
      <c r="B43" s="50" t="s">
        <v>28</v>
      </c>
      <c r="C43" s="289" t="s">
        <v>1085</v>
      </c>
      <c r="D43" s="289"/>
      <c r="E43" s="289"/>
      <c r="F43" s="289"/>
      <c r="G43" s="289"/>
      <c r="H43" s="289"/>
      <c r="I43" s="289"/>
      <c r="J43" s="289"/>
      <c r="K43" s="289"/>
      <c r="L43" s="289"/>
      <c r="M43" s="290"/>
      <c r="N43" s="289"/>
      <c r="O43" s="233">
        <f>P95</f>
        <v>0</v>
      </c>
      <c r="P43" s="234">
        <f>P95</f>
        <v>0</v>
      </c>
      <c r="R43" s="219"/>
      <c r="S43" s="4"/>
      <c r="T43" s="368"/>
      <c r="U43" s="368"/>
      <c r="V43" s="368"/>
      <c r="W43" s="368"/>
      <c r="X43" s="368"/>
      <c r="Y43" s="368"/>
      <c r="Z43" s="86"/>
      <c r="AA43" s="5" t="str">
        <f>IF(AA44&lt;&gt;0,O43-O44-O45,"")</f>
        <v/>
      </c>
      <c r="AB43" s="5"/>
      <c r="AC43" s="5"/>
      <c r="AD43" s="337"/>
      <c r="AE43" s="5"/>
      <c r="AF43" s="5"/>
    </row>
    <row r="44" spans="2:35" ht="28.5" customHeight="1" x14ac:dyDescent="0.4">
      <c r="B44" s="50" t="s">
        <v>47</v>
      </c>
      <c r="C44" s="289" t="s">
        <v>887</v>
      </c>
      <c r="D44" s="289"/>
      <c r="E44" s="289"/>
      <c r="F44" s="289"/>
      <c r="G44" s="289"/>
      <c r="H44" s="289"/>
      <c r="I44" s="289"/>
      <c r="J44" s="289"/>
      <c r="K44" s="289"/>
      <c r="L44" s="289"/>
      <c r="M44" s="290"/>
      <c r="N44" s="289"/>
      <c r="O44" s="291">
        <v>0</v>
      </c>
      <c r="P44" s="292"/>
      <c r="R44" s="219"/>
      <c r="S44" s="4"/>
      <c r="T44" s="365" t="str">
        <f>IF((O42+O44+O45)&lt;&gt;O43,"Currently, there is a difference of "&amp;TEXT(O43-(O42+O44+O45),"£#,##0"),"")</f>
        <v/>
      </c>
      <c r="U44" s="365"/>
      <c r="V44" s="365"/>
      <c r="W44" s="365"/>
      <c r="X44" s="365"/>
      <c r="Y44" s="365"/>
      <c r="Z44" s="5"/>
      <c r="AA44" s="109">
        <f>ABS(O43-(O42+O44+O45))</f>
        <v>0</v>
      </c>
      <c r="AB44" s="5"/>
      <c r="AC44" s="5"/>
      <c r="AD44" s="337"/>
      <c r="AE44" s="110" t="str">
        <f>IF((O42+O44+O45)&lt;&gt;O43,"!! ALERT !! - The total of the values you provide for Sections [10], [12] and [13] should equal the value showing in Section [11] - Currently, there is a difference of "&amp;TEXT(ABS(O43-(O42+O44+O45)),"£#,##0"),"")</f>
        <v/>
      </c>
      <c r="AF44" s="5"/>
      <c r="AG44" s="3" t="str">
        <f>IF((O42+O44+O45)&lt;&gt;O43,"P07:"&amp;TEXT(O43-(O42+O44+O45),"£#,##0"),"")</f>
        <v/>
      </c>
    </row>
    <row r="45" spans="2:35" ht="28.5" customHeight="1" x14ac:dyDescent="0.4">
      <c r="B45" s="50" t="s">
        <v>48</v>
      </c>
      <c r="C45" s="338" t="s">
        <v>878</v>
      </c>
      <c r="D45" s="339"/>
      <c r="E45" s="339"/>
      <c r="F45" s="339"/>
      <c r="G45" s="339"/>
      <c r="H45" s="339"/>
      <c r="I45" s="339"/>
      <c r="J45" s="339"/>
      <c r="K45" s="339"/>
      <c r="L45" s="339"/>
      <c r="M45" s="340"/>
      <c r="N45" s="341"/>
      <c r="O45" s="291">
        <v>0</v>
      </c>
      <c r="P45" s="292"/>
      <c r="R45" s="220"/>
      <c r="S45" s="4"/>
      <c r="T45" s="369" t="str">
        <f>IF(O42&gt;0,IF(O42=O43,"You are requesting 100% of your project's cost. Please note that, with the exception of WCITS, the Trustees prefer to be a 'funding partner' rather than be asked to cover all costs ",""),"")</f>
        <v/>
      </c>
      <c r="U45" s="369"/>
      <c r="V45" s="369"/>
      <c r="W45" s="369"/>
      <c r="X45" s="369"/>
      <c r="Y45" s="369"/>
      <c r="Z45" s="369"/>
      <c r="AA45" s="134">
        <f>O43-O44-O45+N("IGVR = Implied Grant Value Requested (or needed)")</f>
        <v>0</v>
      </c>
      <c r="AB45" s="5"/>
      <c r="AC45" s="5"/>
      <c r="AD45" s="337"/>
      <c r="AE45" s="5"/>
      <c r="AF45" s="5"/>
      <c r="AG45" s="3" t="str">
        <f>IF(AA43&lt;&gt;0,"IGVR=
"&amp;TEXT(AA43,"£#,##0"),"")</f>
        <v xml:space="preserve">IGVR=
</v>
      </c>
    </row>
    <row r="46" spans="2:35" ht="7" customHeight="1" thickBot="1" x14ac:dyDescent="0.45">
      <c r="B46" s="23"/>
      <c r="C46" s="147"/>
      <c r="D46" s="147"/>
      <c r="E46" s="147"/>
      <c r="F46" s="147"/>
      <c r="G46" s="147"/>
      <c r="H46" s="147"/>
      <c r="I46" s="147"/>
      <c r="J46" s="147"/>
      <c r="K46" s="147"/>
      <c r="L46" s="147"/>
      <c r="M46" s="147"/>
      <c r="N46" s="147"/>
      <c r="O46" s="147"/>
      <c r="P46" s="147"/>
      <c r="Q46" s="147"/>
      <c r="R46" s="147"/>
      <c r="S46" s="30"/>
      <c r="T46" s="369"/>
      <c r="U46" s="369"/>
      <c r="V46" s="369"/>
      <c r="W46" s="369"/>
      <c r="X46" s="369"/>
      <c r="Y46" s="369"/>
      <c r="Z46" s="369"/>
      <c r="AA46" s="5"/>
      <c r="AB46" s="5"/>
      <c r="AC46" s="5"/>
      <c r="AD46" s="337"/>
      <c r="AE46" s="5"/>
      <c r="AF46" s="5"/>
    </row>
    <row r="47" spans="2:35" ht="12" customHeight="1" x14ac:dyDescent="0.4">
      <c r="B47" s="23"/>
      <c r="C47" s="351" t="s">
        <v>1044</v>
      </c>
      <c r="D47" s="352"/>
      <c r="E47" s="352"/>
      <c r="F47" s="352"/>
      <c r="G47" s="352"/>
      <c r="H47" s="352"/>
      <c r="I47" s="352"/>
      <c r="J47" s="353"/>
      <c r="K47" s="135"/>
      <c r="Q47" s="137" t="s">
        <v>118</v>
      </c>
      <c r="S47" s="4"/>
      <c r="T47" s="369"/>
      <c r="U47" s="369"/>
      <c r="V47" s="369"/>
      <c r="W47" s="369"/>
      <c r="X47" s="369"/>
      <c r="Y47" s="369"/>
      <c r="Z47" s="369"/>
      <c r="AA47" s="5"/>
      <c r="AB47" s="5"/>
      <c r="AC47" s="5"/>
      <c r="AD47" s="337"/>
      <c r="AE47" s="5"/>
      <c r="AF47" s="5"/>
    </row>
    <row r="48" spans="2:35" ht="12" customHeight="1" x14ac:dyDescent="0.4">
      <c r="B48" s="23"/>
      <c r="C48" s="354"/>
      <c r="D48" s="355"/>
      <c r="E48" s="355"/>
      <c r="F48" s="355"/>
      <c r="G48" s="355"/>
      <c r="H48" s="355"/>
      <c r="I48" s="355"/>
      <c r="J48" s="356"/>
      <c r="K48" s="136" t="str">
        <f>"grant req'd [10] ÷ [7] = "&amp;DOLLAR(O42/E38,0)&amp;"        "&amp;"other [13] ÷ [7] = "&amp;DOLLAR(O45/E38,0)&amp;"        "&amp;"own [12] ÷ [7] = "&amp;DOLLAR(O44/E38,0)</f>
        <v>grant req'd [10] ÷ [7] = £0        other [13] ÷ [7] = £0        own [12] ÷ [7] = £0</v>
      </c>
      <c r="Q48" s="79"/>
      <c r="S48" s="4"/>
      <c r="T48" s="369"/>
      <c r="U48" s="369"/>
      <c r="V48" s="369"/>
      <c r="W48" s="369"/>
      <c r="X48" s="369"/>
      <c r="Y48" s="369"/>
      <c r="Z48" s="369"/>
      <c r="AA48" s="5"/>
      <c r="AB48" s="5"/>
      <c r="AC48" s="5"/>
      <c r="AD48" s="337"/>
      <c r="AE48" s="5"/>
      <c r="AF48" s="5"/>
    </row>
    <row r="49" spans="2:33" ht="12" customHeight="1" thickBot="1" x14ac:dyDescent="0.45">
      <c r="B49" s="23"/>
      <c r="C49" s="357"/>
      <c r="D49" s="358"/>
      <c r="E49" s="358"/>
      <c r="F49" s="358"/>
      <c r="G49" s="358"/>
      <c r="H49" s="358"/>
      <c r="I49" s="358"/>
      <c r="J49" s="359"/>
      <c r="K49" s="136" t="str">
        <f>"t/cost [11] ÷ [7] = "&amp;DOLLAR(O43/E38,0)&amp;"        "&amp;"F/Hshp only:SG [10] ÷ [8]+[9] = "&amp;DOLLAR(O42/(J38+P38),0)</f>
        <v>t/cost [11] ÷ [7] = £0        F/Hshp only:SG [10] ÷ [8]+[9] = £0</v>
      </c>
      <c r="Q49" s="79"/>
      <c r="S49" s="4"/>
      <c r="T49" s="369"/>
      <c r="U49" s="369"/>
      <c r="V49" s="369"/>
      <c r="W49" s="369"/>
      <c r="X49" s="369"/>
      <c r="Y49" s="369"/>
      <c r="Z49" s="369"/>
      <c r="AA49" s="5"/>
      <c r="AB49" s="5"/>
      <c r="AC49" s="5"/>
      <c r="AD49" s="337"/>
      <c r="AE49" s="5"/>
      <c r="AF49" s="5"/>
    </row>
    <row r="50" spans="2:33" ht="7" customHeight="1" x14ac:dyDescent="0.4">
      <c r="B50" s="23"/>
      <c r="C50" s="147"/>
      <c r="D50" s="147"/>
      <c r="E50" s="147"/>
      <c r="F50" s="147"/>
      <c r="G50" s="147"/>
      <c r="H50" s="147"/>
      <c r="I50" s="147"/>
      <c r="J50" s="147"/>
      <c r="K50" s="147"/>
      <c r="L50" s="147"/>
      <c r="M50" s="147"/>
      <c r="N50" s="147"/>
      <c r="O50" s="147"/>
      <c r="P50" s="147"/>
      <c r="Q50" s="147"/>
      <c r="R50" s="147"/>
      <c r="S50" s="30"/>
      <c r="T50" s="80"/>
      <c r="U50" s="80"/>
      <c r="V50" s="5"/>
      <c r="W50" s="5"/>
      <c r="X50" s="5"/>
      <c r="Y50" s="5"/>
      <c r="Z50" s="5"/>
      <c r="AA50" s="5"/>
      <c r="AB50" s="5"/>
      <c r="AC50" s="5"/>
      <c r="AD50" s="337"/>
      <c r="AE50" s="5"/>
      <c r="AF50" s="5"/>
    </row>
    <row r="51" spans="2:33" ht="12" customHeight="1" x14ac:dyDescent="0.4">
      <c r="B51" s="342" t="s">
        <v>15</v>
      </c>
      <c r="C51" s="343"/>
      <c r="D51" s="348" t="s">
        <v>51</v>
      </c>
      <c r="E51" s="317" t="str">
        <f ca="1">T2</f>
        <v>#1 RECEIVED 14-Apr-2026</v>
      </c>
      <c r="F51" s="317"/>
      <c r="G51" s="317"/>
      <c r="H51" s="317"/>
      <c r="I51" s="318"/>
      <c r="J51" s="27" t="s">
        <v>888</v>
      </c>
      <c r="K51" s="28"/>
      <c r="L51" s="28"/>
      <c r="M51" s="78"/>
      <c r="N51" s="28"/>
      <c r="O51" s="29"/>
      <c r="P51" s="350" t="s">
        <v>21</v>
      </c>
      <c r="Q51" s="350"/>
      <c r="R51" s="350"/>
      <c r="S51" s="30"/>
      <c r="T51" s="81"/>
      <c r="U51" s="81"/>
      <c r="V51" s="5"/>
      <c r="W51" s="5"/>
      <c r="X51" s="5"/>
      <c r="Y51" s="5"/>
      <c r="Z51" s="5"/>
      <c r="AA51" s="5"/>
      <c r="AB51" s="5"/>
      <c r="AC51" s="5"/>
      <c r="AD51" s="337"/>
      <c r="AE51" s="5"/>
      <c r="AF51" s="5"/>
    </row>
    <row r="52" spans="2:33" ht="12" customHeight="1" x14ac:dyDescent="0.4">
      <c r="B52" s="344"/>
      <c r="C52" s="345"/>
      <c r="D52" s="349"/>
      <c r="E52" s="319"/>
      <c r="F52" s="319"/>
      <c r="G52" s="319"/>
      <c r="H52" s="319"/>
      <c r="I52" s="320"/>
      <c r="J52" s="31" t="s">
        <v>22</v>
      </c>
      <c r="K52" s="32"/>
      <c r="L52" s="33" t="s">
        <v>889</v>
      </c>
      <c r="M52" s="33"/>
      <c r="N52" s="33"/>
      <c r="O52" s="34"/>
      <c r="P52" s="350"/>
      <c r="Q52" s="350"/>
      <c r="R52" s="350"/>
      <c r="S52" s="30"/>
      <c r="T52" s="80"/>
      <c r="U52" s="80"/>
      <c r="V52" s="5"/>
      <c r="W52" s="5"/>
      <c r="X52" s="5"/>
      <c r="Y52" s="5"/>
      <c r="Z52" s="5"/>
      <c r="AA52" s="5"/>
      <c r="AB52" s="5"/>
      <c r="AC52" s="5"/>
      <c r="AD52" s="337"/>
      <c r="AE52" s="5"/>
      <c r="AF52" s="5"/>
    </row>
    <row r="53" spans="2:33" ht="12" customHeight="1" x14ac:dyDescent="0.4">
      <c r="B53" s="344"/>
      <c r="C53" s="345"/>
      <c r="D53" s="348" t="s">
        <v>23</v>
      </c>
      <c r="E53" s="321"/>
      <c r="F53" s="321"/>
      <c r="G53" s="321"/>
      <c r="H53" s="321"/>
      <c r="I53" s="322"/>
      <c r="J53" s="31" t="s">
        <v>24</v>
      </c>
      <c r="K53" s="32"/>
      <c r="L53" s="32"/>
      <c r="M53" s="32"/>
      <c r="N53" s="32"/>
      <c r="O53" s="34"/>
      <c r="P53" s="350" t="s">
        <v>25</v>
      </c>
      <c r="Q53" s="350"/>
      <c r="R53" s="350"/>
      <c r="S53" s="30"/>
      <c r="T53" s="80"/>
      <c r="U53" s="80"/>
      <c r="V53" s="5"/>
      <c r="W53" s="5"/>
      <c r="X53" s="5"/>
      <c r="Y53" s="5"/>
      <c r="Z53" s="5"/>
      <c r="AA53" s="5"/>
      <c r="AB53" s="5"/>
      <c r="AC53" s="5"/>
      <c r="AD53" s="337"/>
      <c r="AE53" s="5"/>
      <c r="AF53" s="5"/>
    </row>
    <row r="54" spans="2:33" ht="12" customHeight="1" x14ac:dyDescent="0.4">
      <c r="B54" s="346"/>
      <c r="C54" s="347"/>
      <c r="D54" s="349"/>
      <c r="E54" s="323"/>
      <c r="F54" s="323"/>
      <c r="G54" s="323"/>
      <c r="H54" s="323"/>
      <c r="I54" s="324"/>
      <c r="J54" s="35" t="s">
        <v>961</v>
      </c>
      <c r="K54" s="36"/>
      <c r="L54" s="36"/>
      <c r="M54" s="36"/>
      <c r="N54" s="36"/>
      <c r="O54" s="37"/>
      <c r="P54" s="350"/>
      <c r="Q54" s="350"/>
      <c r="R54" s="350"/>
      <c r="S54" s="30"/>
      <c r="T54" s="80"/>
      <c r="U54" s="80"/>
      <c r="V54" s="5"/>
      <c r="W54" s="5"/>
      <c r="X54" s="5"/>
      <c r="Y54" s="5"/>
      <c r="Z54" s="5"/>
      <c r="AA54" s="5"/>
      <c r="AB54" s="5"/>
      <c r="AC54" s="5"/>
      <c r="AD54" s="337"/>
      <c r="AE54" s="5"/>
      <c r="AF54" s="5"/>
    </row>
    <row r="55" spans="2:33" ht="7" customHeight="1" x14ac:dyDescent="0.4">
      <c r="B55" s="23"/>
      <c r="C55" s="38"/>
      <c r="D55" s="38"/>
      <c r="E55" s="48"/>
      <c r="F55" s="48"/>
      <c r="G55" s="48"/>
      <c r="H55" s="48"/>
      <c r="I55" s="48"/>
      <c r="J55" s="38"/>
      <c r="K55" s="38"/>
      <c r="L55" s="38"/>
      <c r="M55" s="76"/>
      <c r="N55" s="38"/>
      <c r="O55" s="38"/>
      <c r="P55" s="38"/>
      <c r="Q55" s="38"/>
      <c r="R55" s="38"/>
      <c r="S55" s="30"/>
      <c r="T55" s="80"/>
      <c r="U55" s="80"/>
      <c r="V55" s="5"/>
      <c r="W55" s="5"/>
      <c r="X55" s="5"/>
      <c r="Y55" s="5"/>
      <c r="Z55" s="5"/>
      <c r="AA55" s="5"/>
      <c r="AB55" s="5"/>
      <c r="AC55" s="5"/>
      <c r="AD55" s="337"/>
      <c r="AE55" s="5"/>
      <c r="AF55" s="5"/>
    </row>
    <row r="56" spans="2:33" ht="34.5" customHeight="1" x14ac:dyDescent="0.4">
      <c r="B56" s="149" t="s">
        <v>1068</v>
      </c>
      <c r="C56" s="332" t="s">
        <v>1067</v>
      </c>
      <c r="D56" s="333"/>
      <c r="E56" s="333"/>
      <c r="F56" s="333"/>
      <c r="G56" s="333"/>
      <c r="H56" s="333"/>
      <c r="I56" s="333"/>
      <c r="J56" s="374"/>
      <c r="K56" s="375"/>
      <c r="L56" s="375"/>
      <c r="M56" s="334"/>
      <c r="N56" s="375"/>
      <c r="O56" s="375"/>
      <c r="P56" s="375"/>
      <c r="Q56" s="375"/>
      <c r="R56" s="376"/>
      <c r="S56" s="4"/>
      <c r="T56" s="221" t="str">
        <f>IF(J56="","(P08a) Your entry for [14a] is currently blank - please enter a meaningful response
NB the Trustees of the Tottenham Grammar School Foundation will not approve retrospective applications","NB the Trustees of the Tottenham Grammar School Foundation will not approve retrospective applications")</f>
        <v>(P08a) Your entry for [14a] is currently blank - please enter a meaningful response
NB the Trustees of the Tottenham Grammar School Foundation will not approve retrospective applications</v>
      </c>
      <c r="U56" s="221"/>
      <c r="V56" s="221"/>
      <c r="W56" s="221"/>
      <c r="X56" s="221"/>
      <c r="Y56" s="221"/>
      <c r="Z56" s="221"/>
      <c r="AA56" s="221"/>
      <c r="AB56" s="91"/>
      <c r="AC56" s="91"/>
      <c r="AD56" s="337"/>
      <c r="AE56" s="91"/>
      <c r="AF56" s="91"/>
      <c r="AG56" s="3" t="str">
        <f>IF(J56="","P08:E","")</f>
        <v>P08:E</v>
      </c>
    </row>
    <row r="57" spans="2:33" ht="7" customHeight="1" x14ac:dyDescent="0.4">
      <c r="B57" s="150"/>
      <c r="C57" s="147"/>
      <c r="D57" s="147"/>
      <c r="E57" s="147"/>
      <c r="F57" s="147"/>
      <c r="G57" s="147"/>
      <c r="H57" s="147"/>
      <c r="I57" s="147"/>
      <c r="J57" s="147"/>
      <c r="K57" s="147"/>
      <c r="L57" s="147"/>
      <c r="M57" s="147"/>
      <c r="N57" s="147"/>
      <c r="O57" s="147"/>
      <c r="P57" s="147"/>
      <c r="Q57" s="147"/>
      <c r="R57" s="147"/>
      <c r="S57" s="30"/>
      <c r="T57" s="80"/>
      <c r="U57" s="80"/>
      <c r="V57" s="5"/>
      <c r="W57" s="5"/>
      <c r="X57" s="5"/>
      <c r="Y57" s="5"/>
      <c r="Z57" s="5"/>
      <c r="AA57" s="5"/>
      <c r="AB57" s="5"/>
      <c r="AC57" s="5"/>
      <c r="AD57" s="337"/>
      <c r="AE57" s="5"/>
      <c r="AF57" s="5"/>
    </row>
    <row r="58" spans="2:33" ht="45.75" customHeight="1" x14ac:dyDescent="0.4">
      <c r="B58" s="149" t="s">
        <v>1069</v>
      </c>
      <c r="C58" s="332" t="s">
        <v>1070</v>
      </c>
      <c r="D58" s="333"/>
      <c r="E58" s="333"/>
      <c r="F58" s="333"/>
      <c r="G58" s="333"/>
      <c r="H58" s="333"/>
      <c r="I58" s="333"/>
      <c r="J58" s="333"/>
      <c r="K58" s="333"/>
      <c r="L58" s="333"/>
      <c r="M58" s="333"/>
      <c r="N58" s="333"/>
      <c r="O58" s="334"/>
      <c r="P58" s="334"/>
      <c r="Q58" s="334"/>
      <c r="R58" s="335"/>
      <c r="S58" s="4"/>
      <c r="T58" s="221" t="str">
        <f>IF(O58="","(P08b) Your entry for [14b] is currently blank - please enter a meaningful response","")</f>
        <v>(P08b) Your entry for [14b] is currently blank - please enter a meaningful response</v>
      </c>
      <c r="U58" s="221"/>
      <c r="V58" s="221"/>
      <c r="W58" s="221"/>
      <c r="X58" s="221"/>
      <c r="Y58" s="221"/>
      <c r="Z58" s="221"/>
      <c r="AA58" s="221"/>
      <c r="AB58" s="146"/>
      <c r="AC58" s="146"/>
      <c r="AD58" s="337"/>
      <c r="AE58" s="146"/>
      <c r="AF58" s="146"/>
    </row>
    <row r="59" spans="2:33" ht="6" customHeight="1" x14ac:dyDescent="0.4">
      <c r="B59" s="11"/>
      <c r="C59" s="38"/>
      <c r="D59" s="38"/>
      <c r="E59" s="48"/>
      <c r="F59" s="48"/>
      <c r="G59" s="48"/>
      <c r="H59" s="48"/>
      <c r="I59" s="48"/>
      <c r="J59" s="38"/>
      <c r="K59" s="38"/>
      <c r="L59" s="38"/>
      <c r="M59" s="76"/>
      <c r="N59" s="38"/>
      <c r="O59" s="38"/>
      <c r="P59" s="38"/>
      <c r="Q59" s="38"/>
      <c r="R59" s="38"/>
      <c r="S59" s="30"/>
      <c r="T59" s="367" t="s">
        <v>1215</v>
      </c>
      <c r="U59" s="367"/>
      <c r="V59" s="367"/>
      <c r="W59" s="367"/>
      <c r="X59" s="367"/>
      <c r="Y59" s="367"/>
      <c r="Z59" s="367"/>
      <c r="AA59" s="367"/>
      <c r="AB59" s="93"/>
      <c r="AC59" s="93"/>
      <c r="AD59" s="337"/>
      <c r="AE59" s="93"/>
      <c r="AF59" s="93"/>
    </row>
    <row r="60" spans="2:33" ht="30" customHeight="1" x14ac:dyDescent="0.4">
      <c r="B60" s="49" t="s">
        <v>892</v>
      </c>
      <c r="C60" s="218" t="s">
        <v>890</v>
      </c>
      <c r="D60" s="218"/>
      <c r="E60" s="218"/>
      <c r="F60" s="218"/>
      <c r="G60" s="218"/>
      <c r="H60" s="218"/>
      <c r="I60" s="218"/>
      <c r="J60" s="218"/>
      <c r="K60" s="218"/>
      <c r="L60" s="218"/>
      <c r="M60" s="218"/>
      <c r="N60" s="218"/>
      <c r="O60" s="218"/>
      <c r="P60" s="218"/>
      <c r="Q60" s="218"/>
      <c r="R60" s="218"/>
      <c r="S60" s="4"/>
      <c r="T60" s="367"/>
      <c r="U60" s="367"/>
      <c r="V60" s="367"/>
      <c r="W60" s="367"/>
      <c r="X60" s="367"/>
      <c r="Y60" s="367"/>
      <c r="Z60" s="367"/>
      <c r="AA60" s="367"/>
      <c r="AB60" s="93"/>
      <c r="AC60" s="93"/>
      <c r="AD60" s="337"/>
      <c r="AE60" s="93"/>
      <c r="AF60" s="93"/>
    </row>
    <row r="61" spans="2:33" ht="13.5" customHeight="1" x14ac:dyDescent="0.4">
      <c r="B61" s="26"/>
      <c r="C61" s="371"/>
      <c r="D61" s="372"/>
      <c r="E61" s="372"/>
      <c r="F61" s="372"/>
      <c r="G61" s="372"/>
      <c r="H61" s="372"/>
      <c r="I61" s="372"/>
      <c r="J61" s="372"/>
      <c r="K61" s="372"/>
      <c r="L61" s="372"/>
      <c r="M61" s="372"/>
      <c r="N61" s="372"/>
      <c r="O61" s="372"/>
      <c r="P61" s="372"/>
      <c r="Q61" s="372"/>
      <c r="R61" s="373"/>
      <c r="S61" s="4"/>
      <c r="T61" s="223" t="str">
        <f>"(P09) There are currently "&amp;LEN(C61)&amp;" characters and "&amp;IF(LEN(TRIM(C61))=0,0,LEN(TRIM(C61))-LEN(SUBSTITUTE(C61," ",""))+1)&amp;" words entered for Section [15]"</f>
        <v>(P09) There are currently 0 characters and 0 words entered for Section [15]</v>
      </c>
      <c r="U61" s="223"/>
      <c r="V61" s="5"/>
      <c r="W61" s="5"/>
      <c r="X61" s="5"/>
      <c r="Y61" s="5"/>
      <c r="Z61" s="5"/>
      <c r="AA61" s="5"/>
      <c r="AB61" s="5"/>
      <c r="AC61" s="5"/>
      <c r="AD61" s="337"/>
      <c r="AE61" s="5"/>
      <c r="AF61" s="5"/>
      <c r="AG61" s="3" t="str">
        <f>IF(C61="","P09:E","")</f>
        <v>P09:E</v>
      </c>
    </row>
    <row r="62" spans="2:33" ht="13.5" customHeight="1" x14ac:dyDescent="0.4">
      <c r="B62" s="26"/>
      <c r="C62" s="261"/>
      <c r="D62" s="262"/>
      <c r="E62" s="262"/>
      <c r="F62" s="262"/>
      <c r="G62" s="262"/>
      <c r="H62" s="262"/>
      <c r="I62" s="262"/>
      <c r="J62" s="262"/>
      <c r="K62" s="262"/>
      <c r="L62" s="262"/>
      <c r="M62" s="262"/>
      <c r="N62" s="262"/>
      <c r="O62" s="262"/>
      <c r="P62" s="262"/>
      <c r="Q62" s="262"/>
      <c r="R62" s="263"/>
      <c r="S62" s="4"/>
      <c r="T62" s="223"/>
      <c r="U62" s="223"/>
      <c r="V62" s="5"/>
      <c r="W62" s="5"/>
      <c r="X62" s="5"/>
      <c r="Y62" s="5"/>
      <c r="Z62" s="5"/>
      <c r="AA62" s="5"/>
      <c r="AB62" s="5"/>
      <c r="AC62" s="5"/>
      <c r="AD62" s="337"/>
      <c r="AE62" s="5"/>
      <c r="AF62" s="5"/>
    </row>
    <row r="63" spans="2:33" ht="13.5" customHeight="1" x14ac:dyDescent="0.4">
      <c r="B63" s="26"/>
      <c r="C63" s="261"/>
      <c r="D63" s="262"/>
      <c r="E63" s="262"/>
      <c r="F63" s="262"/>
      <c r="G63" s="262"/>
      <c r="H63" s="262"/>
      <c r="I63" s="262"/>
      <c r="J63" s="262"/>
      <c r="K63" s="262"/>
      <c r="L63" s="262"/>
      <c r="M63" s="262"/>
      <c r="N63" s="262"/>
      <c r="O63" s="262"/>
      <c r="P63" s="262"/>
      <c r="Q63" s="262"/>
      <c r="R63" s="263"/>
      <c r="S63" s="4"/>
      <c r="T63" s="223"/>
      <c r="U63" s="223"/>
      <c r="V63" s="5"/>
      <c r="W63" s="5"/>
      <c r="X63" s="5"/>
      <c r="Y63" s="5"/>
      <c r="Z63" s="5"/>
      <c r="AA63" s="5"/>
      <c r="AB63" s="5"/>
      <c r="AC63" s="5"/>
      <c r="AD63" s="337"/>
      <c r="AE63" s="5"/>
      <c r="AF63" s="5"/>
    </row>
    <row r="64" spans="2:33" ht="13.5" customHeight="1" x14ac:dyDescent="0.4">
      <c r="B64" s="26"/>
      <c r="C64" s="261"/>
      <c r="D64" s="262"/>
      <c r="E64" s="262"/>
      <c r="F64" s="262"/>
      <c r="G64" s="262"/>
      <c r="H64" s="262"/>
      <c r="I64" s="262"/>
      <c r="J64" s="262"/>
      <c r="K64" s="262"/>
      <c r="L64" s="262"/>
      <c r="M64" s="262"/>
      <c r="N64" s="262"/>
      <c r="O64" s="262"/>
      <c r="P64" s="262"/>
      <c r="Q64" s="262"/>
      <c r="R64" s="263"/>
      <c r="S64" s="4"/>
      <c r="T64" s="223"/>
      <c r="U64" s="223"/>
      <c r="V64" s="5"/>
      <c r="W64" s="5"/>
      <c r="X64" s="5"/>
      <c r="Y64" s="5"/>
      <c r="Z64" s="5"/>
      <c r="AA64" s="5"/>
      <c r="AB64" s="5"/>
      <c r="AC64" s="5"/>
      <c r="AD64" s="337"/>
      <c r="AE64" s="5"/>
      <c r="AF64" s="5"/>
    </row>
    <row r="65" spans="2:40" ht="13.5" customHeight="1" x14ac:dyDescent="0.4">
      <c r="B65" s="26"/>
      <c r="C65" s="261"/>
      <c r="D65" s="262"/>
      <c r="E65" s="262"/>
      <c r="F65" s="262"/>
      <c r="G65" s="262"/>
      <c r="H65" s="262"/>
      <c r="I65" s="262"/>
      <c r="J65" s="262"/>
      <c r="K65" s="262"/>
      <c r="L65" s="262"/>
      <c r="M65" s="262"/>
      <c r="N65" s="262"/>
      <c r="O65" s="262"/>
      <c r="P65" s="262"/>
      <c r="Q65" s="262"/>
      <c r="R65" s="263"/>
      <c r="S65" s="4"/>
      <c r="T65" s="223"/>
      <c r="U65" s="223"/>
      <c r="V65" s="5"/>
      <c r="W65" s="5"/>
      <c r="X65" s="5"/>
      <c r="Y65" s="5"/>
      <c r="Z65" s="5"/>
      <c r="AA65" s="5"/>
      <c r="AB65" s="5"/>
      <c r="AC65" s="5"/>
      <c r="AD65" s="337"/>
      <c r="AE65" s="5"/>
      <c r="AF65" s="5"/>
    </row>
    <row r="66" spans="2:40" ht="13.5" customHeight="1" x14ac:dyDescent="0.4">
      <c r="B66" s="26"/>
      <c r="C66" s="261"/>
      <c r="D66" s="262"/>
      <c r="E66" s="262"/>
      <c r="F66" s="262"/>
      <c r="G66" s="262"/>
      <c r="H66" s="262"/>
      <c r="I66" s="262"/>
      <c r="J66" s="262"/>
      <c r="K66" s="262"/>
      <c r="L66" s="262"/>
      <c r="M66" s="262"/>
      <c r="N66" s="262"/>
      <c r="O66" s="262"/>
      <c r="P66" s="262"/>
      <c r="Q66" s="262"/>
      <c r="R66" s="263"/>
      <c r="S66" s="4"/>
      <c r="T66" s="223"/>
      <c r="U66" s="223"/>
      <c r="V66" s="5"/>
      <c r="W66" s="5"/>
      <c r="X66" s="5"/>
      <c r="Y66" s="5"/>
      <c r="Z66" s="5"/>
      <c r="AA66" s="5"/>
      <c r="AB66" s="5"/>
      <c r="AC66" s="5"/>
      <c r="AD66" s="337"/>
      <c r="AE66" s="5"/>
      <c r="AF66" s="5"/>
    </row>
    <row r="67" spans="2:40" ht="13.5" customHeight="1" x14ac:dyDescent="0.4">
      <c r="B67" s="26"/>
      <c r="C67" s="261"/>
      <c r="D67" s="262"/>
      <c r="E67" s="262"/>
      <c r="F67" s="262"/>
      <c r="G67" s="262"/>
      <c r="H67" s="262"/>
      <c r="I67" s="262"/>
      <c r="J67" s="262"/>
      <c r="K67" s="262"/>
      <c r="L67" s="262"/>
      <c r="M67" s="262"/>
      <c r="N67" s="262"/>
      <c r="O67" s="262"/>
      <c r="P67" s="262"/>
      <c r="Q67" s="262"/>
      <c r="R67" s="263"/>
      <c r="S67" s="4"/>
      <c r="T67" s="223"/>
      <c r="U67" s="223"/>
      <c r="V67" s="5"/>
      <c r="W67" s="5"/>
      <c r="X67" s="5"/>
      <c r="Y67" s="5"/>
      <c r="Z67" s="5"/>
      <c r="AA67" s="5"/>
      <c r="AB67" s="5"/>
      <c r="AC67" s="5"/>
      <c r="AD67" s="337"/>
      <c r="AE67" s="5"/>
      <c r="AF67" s="5"/>
    </row>
    <row r="68" spans="2:40" ht="13.5" customHeight="1" x14ac:dyDescent="0.4">
      <c r="B68" s="26"/>
      <c r="C68" s="261"/>
      <c r="D68" s="262"/>
      <c r="E68" s="262"/>
      <c r="F68" s="262"/>
      <c r="G68" s="262"/>
      <c r="H68" s="262"/>
      <c r="I68" s="262"/>
      <c r="J68" s="262"/>
      <c r="K68" s="262"/>
      <c r="L68" s="262"/>
      <c r="M68" s="262"/>
      <c r="N68" s="262"/>
      <c r="O68" s="262"/>
      <c r="P68" s="262"/>
      <c r="Q68" s="262"/>
      <c r="R68" s="263"/>
      <c r="S68" s="4"/>
      <c r="T68" s="5"/>
      <c r="U68" s="5"/>
      <c r="V68" s="5"/>
      <c r="W68" s="5"/>
      <c r="X68" s="5"/>
      <c r="Y68" s="5"/>
      <c r="Z68" s="5"/>
      <c r="AA68" s="5"/>
      <c r="AB68" s="5"/>
      <c r="AC68" s="5"/>
      <c r="AD68" s="337"/>
      <c r="AE68" s="5"/>
      <c r="AF68" s="5"/>
    </row>
    <row r="69" spans="2:40" ht="13.5" customHeight="1" x14ac:dyDescent="0.4">
      <c r="B69" s="26"/>
      <c r="C69" s="261"/>
      <c r="D69" s="262"/>
      <c r="E69" s="262"/>
      <c r="F69" s="262"/>
      <c r="G69" s="262"/>
      <c r="H69" s="262"/>
      <c r="I69" s="262"/>
      <c r="J69" s="262"/>
      <c r="K69" s="262"/>
      <c r="L69" s="262"/>
      <c r="M69" s="262"/>
      <c r="N69" s="262"/>
      <c r="O69" s="262"/>
      <c r="P69" s="262"/>
      <c r="Q69" s="262"/>
      <c r="R69" s="263"/>
      <c r="S69" s="4"/>
      <c r="T69" s="5"/>
      <c r="U69" s="5"/>
      <c r="V69" s="5"/>
      <c r="W69" s="5"/>
      <c r="X69" s="5"/>
      <c r="Y69" s="5"/>
      <c r="Z69" s="5"/>
      <c r="AA69" s="5"/>
      <c r="AB69" s="5"/>
      <c r="AC69" s="5"/>
      <c r="AD69" s="337"/>
      <c r="AE69" s="5"/>
      <c r="AF69" s="5"/>
    </row>
    <row r="70" spans="2:40" ht="13.5" customHeight="1" x14ac:dyDescent="0.4">
      <c r="B70" s="26"/>
      <c r="C70" s="261"/>
      <c r="D70" s="262"/>
      <c r="E70" s="262"/>
      <c r="F70" s="262"/>
      <c r="G70" s="262"/>
      <c r="H70" s="262"/>
      <c r="I70" s="262"/>
      <c r="J70" s="262"/>
      <c r="K70" s="262"/>
      <c r="L70" s="262"/>
      <c r="M70" s="262"/>
      <c r="N70" s="262"/>
      <c r="O70" s="262"/>
      <c r="P70" s="262"/>
      <c r="Q70" s="262"/>
      <c r="R70" s="263"/>
      <c r="S70" s="4"/>
      <c r="T70" s="5"/>
      <c r="U70" s="5"/>
      <c r="V70" s="5"/>
      <c r="W70" s="5"/>
      <c r="X70" s="5"/>
      <c r="Y70" s="5"/>
      <c r="Z70" s="5"/>
      <c r="AA70" s="5"/>
      <c r="AB70" s="5"/>
      <c r="AC70" s="5"/>
      <c r="AD70" s="337"/>
      <c r="AE70" s="5"/>
      <c r="AF70" s="5"/>
    </row>
    <row r="71" spans="2:40" ht="13.5" customHeight="1" x14ac:dyDescent="0.4">
      <c r="B71" s="26"/>
      <c r="C71" s="261"/>
      <c r="D71" s="262"/>
      <c r="E71" s="262"/>
      <c r="F71" s="262"/>
      <c r="G71" s="262"/>
      <c r="H71" s="262"/>
      <c r="I71" s="262"/>
      <c r="J71" s="262"/>
      <c r="K71" s="262"/>
      <c r="L71" s="262"/>
      <c r="M71" s="262"/>
      <c r="N71" s="262"/>
      <c r="O71" s="262"/>
      <c r="P71" s="262"/>
      <c r="Q71" s="262"/>
      <c r="R71" s="263"/>
      <c r="S71" s="4"/>
      <c r="T71" s="223"/>
      <c r="U71" s="223"/>
      <c r="V71" s="5"/>
      <c r="W71" s="5"/>
      <c r="X71" s="5"/>
      <c r="Y71" s="5"/>
      <c r="Z71" s="5"/>
      <c r="AA71" s="5"/>
      <c r="AB71" s="5"/>
      <c r="AC71" s="5"/>
      <c r="AD71" s="337"/>
      <c r="AE71" s="5"/>
      <c r="AF71" s="5"/>
    </row>
    <row r="72" spans="2:40" ht="13.5" customHeight="1" x14ac:dyDescent="0.4">
      <c r="B72" s="26"/>
      <c r="C72" s="261"/>
      <c r="D72" s="262"/>
      <c r="E72" s="262"/>
      <c r="F72" s="262"/>
      <c r="G72" s="262"/>
      <c r="H72" s="262"/>
      <c r="I72" s="262"/>
      <c r="J72" s="262"/>
      <c r="K72" s="262"/>
      <c r="L72" s="262"/>
      <c r="M72" s="262"/>
      <c r="N72" s="262"/>
      <c r="O72" s="262"/>
      <c r="P72" s="262"/>
      <c r="Q72" s="262"/>
      <c r="R72" s="263"/>
      <c r="S72" s="4"/>
      <c r="T72" s="223"/>
      <c r="U72" s="223"/>
      <c r="V72" s="5"/>
      <c r="W72" s="5"/>
      <c r="X72" s="5"/>
      <c r="Y72" s="5"/>
      <c r="Z72" s="5"/>
      <c r="AA72" s="5"/>
      <c r="AB72" s="5"/>
      <c r="AC72" s="5"/>
      <c r="AD72" s="337"/>
      <c r="AE72" s="5"/>
      <c r="AF72" s="5"/>
    </row>
    <row r="73" spans="2:40" ht="13.5" customHeight="1" x14ac:dyDescent="0.4">
      <c r="B73" s="26"/>
      <c r="C73" s="261"/>
      <c r="D73" s="262"/>
      <c r="E73" s="262"/>
      <c r="F73" s="262"/>
      <c r="G73" s="262"/>
      <c r="H73" s="262"/>
      <c r="I73" s="262"/>
      <c r="J73" s="262"/>
      <c r="K73" s="262"/>
      <c r="L73" s="262"/>
      <c r="M73" s="262"/>
      <c r="N73" s="262"/>
      <c r="O73" s="262"/>
      <c r="P73" s="262"/>
      <c r="Q73" s="262"/>
      <c r="R73" s="263"/>
      <c r="S73" s="4"/>
      <c r="T73" s="223"/>
      <c r="U73" s="223"/>
      <c r="V73" s="5"/>
      <c r="W73" s="5"/>
      <c r="X73" s="5"/>
      <c r="Y73" s="5"/>
      <c r="Z73" s="5"/>
      <c r="AA73" s="5"/>
      <c r="AB73" s="5"/>
      <c r="AC73" s="5"/>
      <c r="AD73" s="337"/>
      <c r="AE73" s="5"/>
      <c r="AF73" s="5"/>
    </row>
    <row r="74" spans="2:40" ht="13.5" customHeight="1" x14ac:dyDescent="0.4">
      <c r="B74" s="26"/>
      <c r="C74" s="261"/>
      <c r="D74" s="262"/>
      <c r="E74" s="262"/>
      <c r="F74" s="262"/>
      <c r="G74" s="262"/>
      <c r="H74" s="262"/>
      <c r="I74" s="262"/>
      <c r="J74" s="262"/>
      <c r="K74" s="262"/>
      <c r="L74" s="262"/>
      <c r="M74" s="262"/>
      <c r="N74" s="262"/>
      <c r="O74" s="262"/>
      <c r="P74" s="262"/>
      <c r="Q74" s="262"/>
      <c r="R74" s="263"/>
      <c r="S74" s="4"/>
      <c r="T74" s="5"/>
      <c r="U74" s="5"/>
      <c r="V74" s="5"/>
      <c r="W74" s="5"/>
      <c r="X74" s="5"/>
      <c r="Y74" s="5"/>
      <c r="Z74" s="5"/>
      <c r="AA74" s="5"/>
      <c r="AB74" s="5"/>
      <c r="AC74" s="5"/>
      <c r="AD74" s="337"/>
      <c r="AE74" s="5"/>
      <c r="AF74" s="5"/>
      <c r="AM74" s="325" t="s">
        <v>915</v>
      </c>
      <c r="AN74" s="325"/>
    </row>
    <row r="75" spans="2:40" ht="13.5" customHeight="1" x14ac:dyDescent="0.4">
      <c r="B75" s="26"/>
      <c r="C75" s="261"/>
      <c r="D75" s="262"/>
      <c r="E75" s="262"/>
      <c r="F75" s="262"/>
      <c r="G75" s="262"/>
      <c r="H75" s="262"/>
      <c r="I75" s="262"/>
      <c r="J75" s="262"/>
      <c r="K75" s="262"/>
      <c r="L75" s="262"/>
      <c r="M75" s="262"/>
      <c r="N75" s="262"/>
      <c r="O75" s="262"/>
      <c r="P75" s="262"/>
      <c r="Q75" s="262"/>
      <c r="R75" s="263"/>
      <c r="S75" s="4"/>
      <c r="T75" s="5"/>
      <c r="U75" s="5"/>
      <c r="V75" s="5"/>
      <c r="W75" s="5"/>
      <c r="X75" s="5"/>
      <c r="Y75" s="5"/>
      <c r="Z75" s="5"/>
      <c r="AA75" s="5"/>
      <c r="AB75" s="5"/>
      <c r="AC75" s="5"/>
      <c r="AD75" s="337"/>
      <c r="AE75" s="5"/>
      <c r="AF75" s="5"/>
      <c r="AM75" s="325"/>
      <c r="AN75" s="325"/>
    </row>
    <row r="76" spans="2:40" ht="13.5" customHeight="1" x14ac:dyDescent="0.4">
      <c r="B76" s="26"/>
      <c r="C76" s="264"/>
      <c r="D76" s="265"/>
      <c r="E76" s="265"/>
      <c r="F76" s="265"/>
      <c r="G76" s="265"/>
      <c r="H76" s="265"/>
      <c r="I76" s="265"/>
      <c r="J76" s="265"/>
      <c r="K76" s="265"/>
      <c r="L76" s="265"/>
      <c r="M76" s="265"/>
      <c r="N76" s="265"/>
      <c r="O76" s="265"/>
      <c r="P76" s="265"/>
      <c r="Q76" s="265"/>
      <c r="R76" s="266"/>
      <c r="S76" s="4"/>
      <c r="T76" s="5"/>
      <c r="U76" s="5"/>
      <c r="V76" s="5"/>
      <c r="W76" s="5"/>
      <c r="X76" s="5"/>
      <c r="Y76" s="5"/>
      <c r="Z76" s="5"/>
      <c r="AA76" s="5"/>
      <c r="AB76" s="5"/>
      <c r="AC76" s="5"/>
      <c r="AD76" s="337"/>
      <c r="AE76" s="5"/>
      <c r="AF76" s="5"/>
      <c r="AM76" s="325"/>
      <c r="AN76" s="325"/>
    </row>
    <row r="77" spans="2:40" ht="8.25" customHeight="1" x14ac:dyDescent="0.4">
      <c r="B77" s="26"/>
      <c r="S77" s="4"/>
      <c r="T77" s="5"/>
      <c r="U77" s="5"/>
      <c r="V77" s="5"/>
      <c r="W77" s="5"/>
      <c r="X77" s="5"/>
      <c r="Y77" s="5"/>
      <c r="Z77" s="5"/>
      <c r="AA77" s="5"/>
      <c r="AB77" s="5"/>
      <c r="AC77" s="5"/>
      <c r="AD77" s="337"/>
      <c r="AE77" s="5"/>
      <c r="AF77" s="5"/>
      <c r="AM77" s="325"/>
      <c r="AN77" s="325"/>
    </row>
    <row r="78" spans="2:40" ht="29.25" customHeight="1" x14ac:dyDescent="0.4">
      <c r="B78" s="49" t="s">
        <v>893</v>
      </c>
      <c r="C78" s="299" t="s">
        <v>1082</v>
      </c>
      <c r="D78" s="299"/>
      <c r="E78" s="299"/>
      <c r="F78" s="299"/>
      <c r="G78" s="299"/>
      <c r="H78" s="299"/>
      <c r="I78" s="299"/>
      <c r="J78" s="299"/>
      <c r="K78" s="299"/>
      <c r="L78" s="299"/>
      <c r="M78" s="299"/>
      <c r="N78" s="299"/>
      <c r="O78" s="299"/>
      <c r="P78" s="299"/>
      <c r="Q78" s="299"/>
      <c r="R78" s="299"/>
      <c r="S78" s="4"/>
      <c r="T78" s="5"/>
      <c r="U78" s="5"/>
      <c r="V78" s="5"/>
      <c r="W78" s="5"/>
      <c r="X78" s="5"/>
      <c r="Y78" s="5"/>
      <c r="Z78" s="5"/>
      <c r="AA78" s="5"/>
      <c r="AB78" s="5"/>
      <c r="AC78" s="5"/>
      <c r="AD78" s="337"/>
      <c r="AE78" s="5"/>
      <c r="AF78" s="5"/>
      <c r="AM78" s="325"/>
      <c r="AN78" s="325"/>
    </row>
    <row r="79" spans="2:40" ht="37.5" customHeight="1" x14ac:dyDescent="0.4">
      <c r="B79" s="26"/>
      <c r="C79" s="39" t="s">
        <v>29</v>
      </c>
      <c r="D79" s="329" t="s">
        <v>30</v>
      </c>
      <c r="E79" s="330"/>
      <c r="F79" s="330"/>
      <c r="G79" s="330"/>
      <c r="H79" s="330"/>
      <c r="I79" s="330"/>
      <c r="J79" s="330"/>
      <c r="K79" s="330"/>
      <c r="L79" s="330"/>
      <c r="M79" s="331"/>
      <c r="N79" s="40" t="s">
        <v>891</v>
      </c>
      <c r="O79" s="152" t="s">
        <v>1083</v>
      </c>
      <c r="P79" s="40" t="s">
        <v>1084</v>
      </c>
      <c r="R79" s="41" t="s">
        <v>15</v>
      </c>
      <c r="S79" s="4"/>
      <c r="T79" s="328" t="s">
        <v>937</v>
      </c>
      <c r="U79" s="328"/>
      <c r="V79" s="5"/>
      <c r="W79" s="5"/>
      <c r="X79" s="5"/>
      <c r="Y79" s="5"/>
      <c r="Z79" s="5"/>
      <c r="AA79" s="5"/>
      <c r="AB79" s="5"/>
      <c r="AC79" s="5"/>
      <c r="AD79" s="337"/>
      <c r="AE79" s="5"/>
      <c r="AF79" s="5"/>
      <c r="AM79" s="325"/>
      <c r="AN79" s="325"/>
    </row>
    <row r="80" spans="2:40" ht="14.6" x14ac:dyDescent="0.4">
      <c r="B80" s="26"/>
      <c r="C80" s="42" t="s">
        <v>31</v>
      </c>
      <c r="D80" s="257"/>
      <c r="E80" s="258"/>
      <c r="F80" s="258"/>
      <c r="G80" s="258"/>
      <c r="H80" s="258"/>
      <c r="I80" s="258"/>
      <c r="J80" s="258"/>
      <c r="K80" s="258"/>
      <c r="L80" s="258"/>
      <c r="M80" s="259"/>
      <c r="N80" s="84">
        <v>0</v>
      </c>
      <c r="O80" s="145">
        <v>0</v>
      </c>
      <c r="P80" s="85">
        <f>N80*O80</f>
        <v>0</v>
      </c>
      <c r="R80" s="43"/>
      <c r="S80" s="4"/>
      <c r="T80" s="328"/>
      <c r="U80" s="328"/>
      <c r="V80" s="5"/>
      <c r="W80" s="5"/>
      <c r="X80" s="5"/>
      <c r="Y80" s="5"/>
      <c r="Z80" s="5"/>
      <c r="AA80" s="5"/>
      <c r="AB80" s="5"/>
      <c r="AC80" s="5"/>
      <c r="AD80" s="337"/>
      <c r="AE80" s="5"/>
      <c r="AF80" s="5"/>
      <c r="AM80" s="325"/>
      <c r="AN80" s="325"/>
    </row>
    <row r="81" spans="2:35" ht="15" customHeight="1" x14ac:dyDescent="0.4">
      <c r="B81" s="26"/>
      <c r="C81" s="42" t="s">
        <v>32</v>
      </c>
      <c r="D81" s="257"/>
      <c r="E81" s="258"/>
      <c r="F81" s="258"/>
      <c r="G81" s="258"/>
      <c r="H81" s="258"/>
      <c r="I81" s="258"/>
      <c r="J81" s="258"/>
      <c r="K81" s="258"/>
      <c r="L81" s="258"/>
      <c r="M81" s="259"/>
      <c r="N81" s="84">
        <v>0</v>
      </c>
      <c r="O81" s="145">
        <v>0</v>
      </c>
      <c r="P81" s="85">
        <f t="shared" ref="P81" si="1">N81*O81</f>
        <v>0</v>
      </c>
      <c r="R81" s="43"/>
      <c r="S81" s="4"/>
      <c r="T81" s="328"/>
      <c r="U81" s="328"/>
      <c r="V81" s="5"/>
      <c r="W81" s="5"/>
      <c r="X81" s="5"/>
      <c r="Y81" s="5"/>
      <c r="Z81" s="5"/>
      <c r="AA81" s="5"/>
      <c r="AB81" s="5"/>
      <c r="AC81" s="5"/>
      <c r="AD81" s="337"/>
      <c r="AE81" s="5"/>
      <c r="AF81" s="5"/>
    </row>
    <row r="82" spans="2:35" ht="14.6" x14ac:dyDescent="0.4">
      <c r="B82" s="26"/>
      <c r="C82" s="42" t="s">
        <v>33</v>
      </c>
      <c r="D82" s="257"/>
      <c r="E82" s="258"/>
      <c r="F82" s="258"/>
      <c r="G82" s="258"/>
      <c r="H82" s="258"/>
      <c r="I82" s="258"/>
      <c r="J82" s="258"/>
      <c r="K82" s="258"/>
      <c r="L82" s="258"/>
      <c r="M82" s="259"/>
      <c r="N82" s="84">
        <v>0</v>
      </c>
      <c r="O82" s="145">
        <v>0</v>
      </c>
      <c r="P82" s="85">
        <f t="shared" ref="P82:P94" si="2">N82*O82</f>
        <v>0</v>
      </c>
      <c r="R82" s="43"/>
      <c r="S82" s="4"/>
      <c r="T82" s="328"/>
      <c r="U82" s="328"/>
      <c r="V82" s="5"/>
      <c r="W82" s="5"/>
      <c r="X82" s="5"/>
      <c r="Y82" s="5"/>
      <c r="Z82" s="5"/>
      <c r="AA82" s="5"/>
      <c r="AB82" s="5"/>
      <c r="AC82" s="5"/>
      <c r="AD82" s="337"/>
      <c r="AE82" s="5"/>
      <c r="AF82" s="5"/>
    </row>
    <row r="83" spans="2:35" ht="14.6" x14ac:dyDescent="0.4">
      <c r="B83" s="26"/>
      <c r="C83" s="42" t="s">
        <v>34</v>
      </c>
      <c r="D83" s="257"/>
      <c r="E83" s="258"/>
      <c r="F83" s="258"/>
      <c r="G83" s="258"/>
      <c r="H83" s="258"/>
      <c r="I83" s="258"/>
      <c r="J83" s="258"/>
      <c r="K83" s="258"/>
      <c r="L83" s="258"/>
      <c r="M83" s="259"/>
      <c r="N83" s="84">
        <v>0</v>
      </c>
      <c r="O83" s="145">
        <v>0</v>
      </c>
      <c r="P83" s="85">
        <f t="shared" si="2"/>
        <v>0</v>
      </c>
      <c r="R83" s="43"/>
      <c r="S83" s="4"/>
      <c r="T83" s="328"/>
      <c r="U83" s="328"/>
      <c r="V83" s="5"/>
      <c r="W83" s="5"/>
      <c r="X83" s="5"/>
      <c r="Y83" s="5"/>
      <c r="Z83" s="5"/>
      <c r="AA83" s="5"/>
      <c r="AB83" s="5"/>
      <c r="AC83" s="5"/>
      <c r="AD83" s="337"/>
      <c r="AE83" s="5"/>
      <c r="AF83" s="5"/>
    </row>
    <row r="84" spans="2:35" ht="14.6" x14ac:dyDescent="0.4">
      <c r="B84" s="26"/>
      <c r="C84" s="42" t="s">
        <v>35</v>
      </c>
      <c r="D84" s="257"/>
      <c r="E84" s="258"/>
      <c r="F84" s="258"/>
      <c r="G84" s="258"/>
      <c r="H84" s="258"/>
      <c r="I84" s="258"/>
      <c r="J84" s="258"/>
      <c r="K84" s="258"/>
      <c r="L84" s="258"/>
      <c r="M84" s="259"/>
      <c r="N84" s="84">
        <v>0</v>
      </c>
      <c r="O84" s="145">
        <v>0</v>
      </c>
      <c r="P84" s="85">
        <f t="shared" si="2"/>
        <v>0</v>
      </c>
      <c r="R84" s="43"/>
      <c r="S84" s="4"/>
      <c r="T84" s="5"/>
      <c r="U84" s="5"/>
      <c r="V84" s="5"/>
      <c r="W84" s="5"/>
      <c r="X84" s="5"/>
      <c r="Y84" s="5"/>
      <c r="Z84" s="5"/>
      <c r="AA84" s="5"/>
      <c r="AB84" s="5"/>
      <c r="AC84" s="5"/>
      <c r="AD84" s="337"/>
      <c r="AE84" s="5"/>
      <c r="AF84" s="5"/>
    </row>
    <row r="85" spans="2:35" ht="15" customHeight="1" x14ac:dyDescent="0.4">
      <c r="B85" s="26"/>
      <c r="C85" s="42" t="s">
        <v>36</v>
      </c>
      <c r="D85" s="257"/>
      <c r="E85" s="258"/>
      <c r="F85" s="258"/>
      <c r="G85" s="258"/>
      <c r="H85" s="258"/>
      <c r="I85" s="258"/>
      <c r="J85" s="258"/>
      <c r="K85" s="258"/>
      <c r="L85" s="258"/>
      <c r="M85" s="259"/>
      <c r="N85" s="84">
        <v>0</v>
      </c>
      <c r="O85" s="145">
        <v>0</v>
      </c>
      <c r="P85" s="85">
        <f t="shared" si="2"/>
        <v>0</v>
      </c>
      <c r="R85" s="43"/>
      <c r="S85" s="4"/>
      <c r="T85" s="5"/>
      <c r="U85" s="5"/>
      <c r="V85" s="5"/>
      <c r="W85" s="5"/>
      <c r="X85" s="5"/>
      <c r="Y85" s="5"/>
      <c r="Z85" s="5"/>
      <c r="AA85" s="5"/>
      <c r="AB85" s="5"/>
      <c r="AC85" s="5"/>
      <c r="AD85" s="337"/>
      <c r="AE85" s="5"/>
      <c r="AF85" s="5"/>
      <c r="AH85" s="326" t="s">
        <v>37</v>
      </c>
      <c r="AI85" s="327"/>
    </row>
    <row r="86" spans="2:35" ht="14.6" x14ac:dyDescent="0.4">
      <c r="B86" s="26"/>
      <c r="C86" s="42" t="s">
        <v>38</v>
      </c>
      <c r="D86" s="257"/>
      <c r="E86" s="258"/>
      <c r="F86" s="258"/>
      <c r="G86" s="258"/>
      <c r="H86" s="258"/>
      <c r="I86" s="258"/>
      <c r="J86" s="258"/>
      <c r="K86" s="258"/>
      <c r="L86" s="258"/>
      <c r="M86" s="259"/>
      <c r="N86" s="84">
        <v>0</v>
      </c>
      <c r="O86" s="145">
        <v>0</v>
      </c>
      <c r="P86" s="85">
        <f t="shared" si="2"/>
        <v>0</v>
      </c>
      <c r="R86" s="43"/>
      <c r="S86" s="4"/>
      <c r="T86" s="5"/>
      <c r="U86" s="5"/>
      <c r="V86" s="5"/>
      <c r="W86" s="5"/>
      <c r="X86" s="5"/>
      <c r="Y86" s="5"/>
      <c r="Z86" s="5"/>
      <c r="AA86" s="5"/>
      <c r="AB86" s="5"/>
      <c r="AC86" s="5"/>
      <c r="AD86" s="337"/>
      <c r="AE86" s="5"/>
      <c r="AF86" s="5"/>
      <c r="AH86" s="327"/>
      <c r="AI86" s="327"/>
    </row>
    <row r="87" spans="2:35" ht="14.6" x14ac:dyDescent="0.4">
      <c r="B87" s="26"/>
      <c r="C87" s="42" t="s">
        <v>39</v>
      </c>
      <c r="D87" s="257"/>
      <c r="E87" s="258"/>
      <c r="F87" s="258"/>
      <c r="G87" s="258"/>
      <c r="H87" s="258"/>
      <c r="I87" s="258"/>
      <c r="J87" s="258"/>
      <c r="K87" s="258"/>
      <c r="L87" s="258"/>
      <c r="M87" s="259"/>
      <c r="N87" s="84">
        <v>0</v>
      </c>
      <c r="O87" s="145">
        <v>0</v>
      </c>
      <c r="P87" s="85">
        <f t="shared" si="2"/>
        <v>0</v>
      </c>
      <c r="R87" s="43"/>
      <c r="S87" s="4"/>
      <c r="T87" s="5"/>
      <c r="U87" s="5"/>
      <c r="V87" s="5"/>
      <c r="W87" s="5"/>
      <c r="X87" s="5"/>
      <c r="Y87" s="5"/>
      <c r="Z87" s="5"/>
      <c r="AA87" s="5"/>
      <c r="AB87" s="5"/>
      <c r="AC87" s="5"/>
      <c r="AD87" s="337"/>
      <c r="AE87" s="5"/>
      <c r="AF87" s="5"/>
      <c r="AH87" s="327"/>
      <c r="AI87" s="327"/>
    </row>
    <row r="88" spans="2:35" ht="14.6" x14ac:dyDescent="0.4">
      <c r="B88" s="26"/>
      <c r="C88" s="42" t="s">
        <v>40</v>
      </c>
      <c r="D88" s="257"/>
      <c r="E88" s="258"/>
      <c r="F88" s="258"/>
      <c r="G88" s="258"/>
      <c r="H88" s="258"/>
      <c r="I88" s="258"/>
      <c r="J88" s="258"/>
      <c r="K88" s="258"/>
      <c r="L88" s="258"/>
      <c r="M88" s="259"/>
      <c r="N88" s="84">
        <v>0</v>
      </c>
      <c r="O88" s="145">
        <v>0</v>
      </c>
      <c r="P88" s="85">
        <f t="shared" si="2"/>
        <v>0</v>
      </c>
      <c r="R88" s="43"/>
      <c r="S88" s="4"/>
      <c r="T88" s="5"/>
      <c r="U88" s="5"/>
      <c r="V88" s="5"/>
      <c r="W88" s="5"/>
      <c r="X88" s="5"/>
      <c r="Y88" s="5"/>
      <c r="Z88" s="5"/>
      <c r="AA88" s="5"/>
      <c r="AB88" s="5"/>
      <c r="AC88" s="5"/>
      <c r="AD88" s="337"/>
      <c r="AE88" s="5"/>
      <c r="AF88" s="5"/>
      <c r="AH88" s="327"/>
      <c r="AI88" s="327"/>
    </row>
    <row r="89" spans="2:35" ht="14.6" x14ac:dyDescent="0.4">
      <c r="B89" s="26"/>
      <c r="C89" s="42" t="s">
        <v>41</v>
      </c>
      <c r="D89" s="257"/>
      <c r="E89" s="258"/>
      <c r="F89" s="258"/>
      <c r="G89" s="258"/>
      <c r="H89" s="258"/>
      <c r="I89" s="258"/>
      <c r="J89" s="258"/>
      <c r="K89" s="258"/>
      <c r="L89" s="258"/>
      <c r="M89" s="259"/>
      <c r="N89" s="84">
        <v>0</v>
      </c>
      <c r="O89" s="145">
        <v>0</v>
      </c>
      <c r="P89" s="85">
        <f t="shared" si="2"/>
        <v>0</v>
      </c>
      <c r="R89" s="43"/>
      <c r="S89" s="4"/>
      <c r="T89" s="5"/>
      <c r="U89" s="5"/>
      <c r="V89" s="5"/>
      <c r="W89" s="5"/>
      <c r="X89" s="5"/>
      <c r="Y89" s="5"/>
      <c r="Z89" s="5"/>
      <c r="AA89" s="5"/>
      <c r="AB89" s="5"/>
      <c r="AC89" s="5"/>
      <c r="AD89" s="337"/>
      <c r="AE89" s="5"/>
      <c r="AF89" s="5"/>
      <c r="AH89" s="327"/>
      <c r="AI89" s="327"/>
    </row>
    <row r="90" spans="2:35" ht="14.6" x14ac:dyDescent="0.4">
      <c r="B90" s="26"/>
      <c r="C90" s="42" t="s">
        <v>42</v>
      </c>
      <c r="D90" s="257"/>
      <c r="E90" s="258"/>
      <c r="F90" s="258"/>
      <c r="G90" s="258"/>
      <c r="H90" s="258"/>
      <c r="I90" s="258"/>
      <c r="J90" s="258"/>
      <c r="K90" s="258"/>
      <c r="L90" s="258"/>
      <c r="M90" s="259"/>
      <c r="N90" s="84">
        <v>0</v>
      </c>
      <c r="O90" s="145">
        <v>0</v>
      </c>
      <c r="P90" s="85">
        <f t="shared" si="2"/>
        <v>0</v>
      </c>
      <c r="R90" s="43"/>
      <c r="S90" s="4"/>
      <c r="T90" s="5"/>
      <c r="U90" s="5"/>
      <c r="V90" s="5"/>
      <c r="W90" s="5"/>
      <c r="X90" s="5"/>
      <c r="Y90" s="5"/>
      <c r="Z90" s="5"/>
      <c r="AA90" s="5"/>
      <c r="AB90" s="5"/>
      <c r="AC90" s="5"/>
      <c r="AD90" s="337"/>
      <c r="AE90" s="5"/>
      <c r="AF90" s="5"/>
    </row>
    <row r="91" spans="2:35" ht="14.6" x14ac:dyDescent="0.4">
      <c r="B91" s="26"/>
      <c r="C91" s="42" t="s">
        <v>43</v>
      </c>
      <c r="D91" s="257"/>
      <c r="E91" s="258"/>
      <c r="F91" s="258"/>
      <c r="G91" s="258"/>
      <c r="H91" s="258"/>
      <c r="I91" s="258"/>
      <c r="J91" s="258"/>
      <c r="K91" s="258"/>
      <c r="L91" s="258"/>
      <c r="M91" s="259"/>
      <c r="N91" s="84">
        <v>0</v>
      </c>
      <c r="O91" s="145">
        <v>0</v>
      </c>
      <c r="P91" s="85">
        <f t="shared" si="2"/>
        <v>0</v>
      </c>
      <c r="R91" s="43"/>
      <c r="S91" s="4"/>
      <c r="T91" s="5"/>
      <c r="U91" s="5"/>
      <c r="V91" s="5"/>
      <c r="W91" s="5"/>
      <c r="X91" s="5"/>
      <c r="Y91" s="5"/>
      <c r="Z91" s="5"/>
      <c r="AA91" s="5"/>
      <c r="AB91" s="5"/>
      <c r="AC91" s="5"/>
      <c r="AD91" s="337"/>
      <c r="AE91" s="5"/>
      <c r="AF91" s="5"/>
    </row>
    <row r="92" spans="2:35" ht="14.6" x14ac:dyDescent="0.4">
      <c r="B92" s="26"/>
      <c r="C92" s="42" t="s">
        <v>44</v>
      </c>
      <c r="D92" s="257"/>
      <c r="E92" s="258"/>
      <c r="F92" s="258"/>
      <c r="G92" s="258"/>
      <c r="H92" s="258"/>
      <c r="I92" s="258"/>
      <c r="J92" s="258"/>
      <c r="K92" s="258"/>
      <c r="L92" s="258"/>
      <c r="M92" s="259"/>
      <c r="N92" s="84">
        <v>0</v>
      </c>
      <c r="O92" s="145">
        <v>0</v>
      </c>
      <c r="P92" s="85">
        <f t="shared" si="2"/>
        <v>0</v>
      </c>
      <c r="R92" s="43"/>
      <c r="S92" s="4"/>
      <c r="T92" s="5"/>
      <c r="U92" s="5"/>
      <c r="V92" s="5"/>
      <c r="W92" s="5"/>
      <c r="X92" s="5"/>
      <c r="Y92" s="5"/>
      <c r="Z92" s="5"/>
      <c r="AA92" s="5"/>
      <c r="AB92" s="5"/>
      <c r="AC92" s="5"/>
      <c r="AD92" s="337"/>
      <c r="AE92" s="5"/>
      <c r="AF92" s="5"/>
    </row>
    <row r="93" spans="2:35" ht="14.6" x14ac:dyDescent="0.4">
      <c r="B93" s="26"/>
      <c r="C93" s="42" t="s">
        <v>45</v>
      </c>
      <c r="D93" s="257"/>
      <c r="E93" s="258"/>
      <c r="F93" s="258"/>
      <c r="G93" s="258"/>
      <c r="H93" s="258"/>
      <c r="I93" s="258"/>
      <c r="J93" s="258"/>
      <c r="K93" s="258"/>
      <c r="L93" s="258"/>
      <c r="M93" s="259"/>
      <c r="N93" s="84">
        <v>0</v>
      </c>
      <c r="O93" s="145">
        <v>0</v>
      </c>
      <c r="P93" s="85">
        <f t="shared" si="2"/>
        <v>0</v>
      </c>
      <c r="R93" s="43"/>
      <c r="S93" s="4"/>
      <c r="T93" s="5"/>
      <c r="U93" s="5"/>
      <c r="V93" s="5"/>
      <c r="W93" s="5"/>
      <c r="X93" s="5"/>
      <c r="Y93" s="5"/>
      <c r="Z93" s="5"/>
      <c r="AA93" s="5"/>
      <c r="AB93" s="5"/>
      <c r="AC93" s="5"/>
      <c r="AD93" s="337"/>
      <c r="AE93" s="5"/>
      <c r="AF93" s="5"/>
    </row>
    <row r="94" spans="2:35" ht="14.6" x14ac:dyDescent="0.4">
      <c r="B94" s="26"/>
      <c r="C94" s="42" t="s">
        <v>46</v>
      </c>
      <c r="D94" s="257"/>
      <c r="E94" s="258"/>
      <c r="F94" s="258"/>
      <c r="G94" s="258"/>
      <c r="H94" s="258"/>
      <c r="I94" s="258"/>
      <c r="J94" s="258"/>
      <c r="K94" s="258"/>
      <c r="L94" s="258"/>
      <c r="M94" s="259"/>
      <c r="N94" s="84">
        <v>0</v>
      </c>
      <c r="O94" s="145">
        <v>0</v>
      </c>
      <c r="P94" s="85">
        <f t="shared" si="2"/>
        <v>0</v>
      </c>
      <c r="R94" s="43"/>
      <c r="S94" s="4"/>
      <c r="T94" s="5"/>
      <c r="U94" s="5"/>
      <c r="V94" s="5"/>
      <c r="W94" s="5"/>
      <c r="X94" s="5"/>
      <c r="Y94" s="5"/>
      <c r="Z94" s="5"/>
      <c r="AA94" s="5"/>
      <c r="AB94" s="5"/>
      <c r="AC94" s="5"/>
      <c r="AD94" s="337"/>
      <c r="AE94" s="5"/>
      <c r="AF94" s="5"/>
    </row>
    <row r="95" spans="2:35" ht="14.6" x14ac:dyDescent="0.4">
      <c r="B95" s="26"/>
      <c r="C95" s="295" t="s">
        <v>1086</v>
      </c>
      <c r="D95" s="296"/>
      <c r="E95" s="296"/>
      <c r="F95" s="296"/>
      <c r="G95" s="296"/>
      <c r="H95" s="296"/>
      <c r="I95" s="296"/>
      <c r="J95" s="296"/>
      <c r="K95" s="296"/>
      <c r="L95" s="296"/>
      <c r="M95" s="297"/>
      <c r="N95" s="296"/>
      <c r="O95" s="298"/>
      <c r="P95" s="44">
        <f>ROUND(SUM(P80:P94),0)</f>
        <v>0</v>
      </c>
      <c r="R95" s="151">
        <f>ROUND(SUM(R80:R94),0)</f>
        <v>0</v>
      </c>
      <c r="S95" s="4"/>
      <c r="T95" s="5"/>
      <c r="U95" s="5"/>
      <c r="V95" s="5"/>
      <c r="W95" s="5"/>
      <c r="X95" s="5"/>
      <c r="Y95" s="5"/>
      <c r="Z95" s="5"/>
      <c r="AA95" s="5"/>
      <c r="AB95" s="5"/>
      <c r="AC95" s="5"/>
      <c r="AD95" s="337"/>
      <c r="AE95" s="5"/>
      <c r="AF95" s="5"/>
    </row>
    <row r="96" spans="2:35" ht="5.9" customHeight="1" x14ac:dyDescent="0.4">
      <c r="B96" s="26"/>
      <c r="S96" s="4"/>
      <c r="T96" s="5"/>
      <c r="U96" s="5"/>
      <c r="V96" s="5"/>
      <c r="W96" s="5"/>
      <c r="X96" s="5"/>
      <c r="Y96" s="5"/>
      <c r="Z96" s="5"/>
      <c r="AA96" s="5"/>
      <c r="AB96" s="5"/>
      <c r="AC96" s="5"/>
      <c r="AD96" s="337"/>
      <c r="AE96" s="5"/>
      <c r="AF96" s="5"/>
    </row>
    <row r="97" spans="2:33" ht="41.25" customHeight="1" x14ac:dyDescent="0.4">
      <c r="B97" s="49" t="s">
        <v>896</v>
      </c>
      <c r="C97" s="299" t="s">
        <v>898</v>
      </c>
      <c r="D97" s="299"/>
      <c r="E97" s="299"/>
      <c r="F97" s="299"/>
      <c r="G97" s="299"/>
      <c r="H97" s="299"/>
      <c r="I97" s="299"/>
      <c r="J97" s="299"/>
      <c r="K97" s="299"/>
      <c r="L97" s="299"/>
      <c r="M97" s="299"/>
      <c r="N97" s="299"/>
      <c r="O97" s="299"/>
      <c r="P97" s="299"/>
      <c r="Q97" s="299"/>
      <c r="R97" s="299"/>
      <c r="S97" s="4"/>
      <c r="T97" s="5"/>
      <c r="U97" s="5"/>
      <c r="V97" s="5"/>
      <c r="W97" s="5"/>
      <c r="X97" s="5"/>
      <c r="Y97" s="5"/>
      <c r="Z97" s="5"/>
      <c r="AA97" s="5"/>
      <c r="AB97" s="5"/>
      <c r="AC97" s="5"/>
      <c r="AD97" s="337"/>
      <c r="AE97" s="5"/>
      <c r="AF97" s="5"/>
    </row>
    <row r="98" spans="2:33" ht="69" customHeight="1" x14ac:dyDescent="0.4">
      <c r="B98" s="26"/>
      <c r="C98" s="300"/>
      <c r="D98" s="301"/>
      <c r="E98" s="301"/>
      <c r="F98" s="301"/>
      <c r="G98" s="301"/>
      <c r="H98" s="301"/>
      <c r="I98" s="301"/>
      <c r="J98" s="301"/>
      <c r="K98" s="301"/>
      <c r="L98" s="301"/>
      <c r="M98" s="302"/>
      <c r="N98" s="301"/>
      <c r="O98" s="301"/>
      <c r="P98" s="301"/>
      <c r="Q98" s="301"/>
      <c r="R98" s="303"/>
      <c r="S98" s="4"/>
      <c r="T98" s="221" t="str">
        <f>IF(C98="","(P10) Your entry for [17] is currently blank - please enter a meaningful response","")</f>
        <v>(P10) Your entry for [17] is currently blank - please enter a meaningful response</v>
      </c>
      <c r="U98" s="221"/>
      <c r="V98" s="221"/>
      <c r="W98" s="221"/>
      <c r="X98" s="221"/>
      <c r="Y98" s="221"/>
      <c r="Z98" s="221"/>
      <c r="AA98" s="221"/>
      <c r="AB98" s="91"/>
      <c r="AC98" s="91"/>
      <c r="AD98" s="337"/>
      <c r="AE98" s="91"/>
      <c r="AF98" s="91"/>
      <c r="AG98" s="1" t="str">
        <f>IF(C98="","P10:E","")</f>
        <v>P10:E</v>
      </c>
    </row>
    <row r="99" spans="2:33" ht="5.15" customHeight="1" x14ac:dyDescent="0.4">
      <c r="B99" s="26"/>
      <c r="C99" s="23"/>
      <c r="D99" s="23"/>
      <c r="E99" s="23"/>
      <c r="F99" s="23"/>
      <c r="G99" s="23"/>
      <c r="H99" s="23"/>
      <c r="I99" s="23"/>
      <c r="J99" s="23"/>
      <c r="K99" s="23"/>
      <c r="L99" s="23"/>
      <c r="M99" s="23"/>
      <c r="N99" s="23"/>
      <c r="O99" s="23"/>
      <c r="P99" s="23"/>
      <c r="Q99" s="23"/>
      <c r="R99" s="23"/>
      <c r="S99" s="25"/>
      <c r="T99" s="5"/>
      <c r="U99" s="5"/>
      <c r="V99" s="5"/>
      <c r="W99" s="5"/>
      <c r="X99" s="5"/>
      <c r="Y99" s="5"/>
      <c r="Z99" s="5"/>
      <c r="AA99" s="5"/>
      <c r="AB99" s="5"/>
      <c r="AC99" s="5"/>
      <c r="AD99" s="337"/>
      <c r="AE99" s="5"/>
      <c r="AF99" s="5"/>
    </row>
    <row r="100" spans="2:33" ht="27.75" customHeight="1" x14ac:dyDescent="0.4">
      <c r="B100" s="49" t="s">
        <v>897</v>
      </c>
      <c r="C100" s="299" t="s">
        <v>899</v>
      </c>
      <c r="D100" s="299"/>
      <c r="E100" s="299"/>
      <c r="F100" s="299"/>
      <c r="G100" s="299"/>
      <c r="H100" s="299"/>
      <c r="I100" s="299"/>
      <c r="J100" s="299"/>
      <c r="K100" s="299"/>
      <c r="L100" s="299"/>
      <c r="M100" s="299"/>
      <c r="N100" s="299"/>
      <c r="O100" s="299"/>
      <c r="P100" s="299"/>
      <c r="Q100" s="299"/>
      <c r="R100" s="299"/>
      <c r="S100" s="4"/>
      <c r="T100" s="5"/>
      <c r="U100" s="5"/>
      <c r="V100" s="5"/>
      <c r="W100" s="5"/>
      <c r="X100" s="5"/>
      <c r="Y100" s="5"/>
      <c r="Z100" s="5"/>
      <c r="AA100" s="5"/>
      <c r="AB100" s="5"/>
      <c r="AC100" s="5"/>
      <c r="AD100" s="337"/>
      <c r="AE100" s="5"/>
      <c r="AF100" s="5"/>
    </row>
    <row r="101" spans="2:33" ht="69" customHeight="1" x14ac:dyDescent="0.4">
      <c r="B101" s="26"/>
      <c r="C101" s="300"/>
      <c r="D101" s="301"/>
      <c r="E101" s="301"/>
      <c r="F101" s="301"/>
      <c r="G101" s="301"/>
      <c r="H101" s="301"/>
      <c r="I101" s="301"/>
      <c r="J101" s="301"/>
      <c r="K101" s="301"/>
      <c r="L101" s="301"/>
      <c r="M101" s="302"/>
      <c r="N101" s="301"/>
      <c r="O101" s="301"/>
      <c r="P101" s="301"/>
      <c r="Q101" s="301"/>
      <c r="R101" s="303"/>
      <c r="S101" s="4"/>
      <c r="T101" s="221" t="str">
        <f>IF(C101="","(P11) Your entry for [18] is currently blank - please enter a meaningful response","")</f>
        <v>(P11) Your entry for [18] is currently blank - please enter a meaningful response</v>
      </c>
      <c r="U101" s="221"/>
      <c r="V101" s="221"/>
      <c r="W101" s="221"/>
      <c r="X101" s="221"/>
      <c r="Y101" s="221"/>
      <c r="Z101" s="221"/>
      <c r="AA101" s="221"/>
      <c r="AB101" s="91"/>
      <c r="AC101" s="91"/>
      <c r="AD101" s="91"/>
      <c r="AE101" s="91"/>
      <c r="AF101" s="91"/>
      <c r="AG101" s="1" t="str">
        <f>IF(C101="","P11:E","")</f>
        <v>P11:E</v>
      </c>
    </row>
    <row r="102" spans="2:33" ht="9" customHeight="1" x14ac:dyDescent="0.4">
      <c r="B102" s="26"/>
      <c r="C102" s="23"/>
      <c r="D102" s="23"/>
      <c r="E102" s="23"/>
      <c r="F102" s="23"/>
      <c r="G102" s="23"/>
      <c r="H102" s="23"/>
      <c r="I102" s="23"/>
      <c r="J102" s="23"/>
      <c r="K102" s="23"/>
      <c r="L102" s="23"/>
      <c r="M102" s="23"/>
      <c r="N102" s="23"/>
      <c r="O102" s="23"/>
      <c r="P102" s="23"/>
      <c r="Q102" s="23"/>
      <c r="R102" s="23"/>
      <c r="S102" s="25"/>
      <c r="T102" s="5"/>
      <c r="U102" s="5"/>
      <c r="V102" s="5"/>
      <c r="W102" s="5"/>
      <c r="X102" s="5"/>
      <c r="Y102" s="5"/>
      <c r="Z102" s="5"/>
      <c r="AA102" s="5"/>
      <c r="AB102" s="5"/>
      <c r="AC102" s="5"/>
      <c r="AD102" s="5"/>
      <c r="AE102" s="5"/>
      <c r="AF102" s="5"/>
    </row>
    <row r="103" spans="2:33" ht="14.6" x14ac:dyDescent="0.4">
      <c r="B103" s="49" t="s">
        <v>894</v>
      </c>
      <c r="C103" s="3" t="s">
        <v>895</v>
      </c>
      <c r="J103" s="304"/>
      <c r="K103" s="305"/>
      <c r="L103" s="305"/>
      <c r="M103" s="306"/>
      <c r="N103" s="307"/>
      <c r="P103" s="311"/>
      <c r="Q103" s="312"/>
      <c r="R103" s="3" t="s">
        <v>49</v>
      </c>
      <c r="S103" s="4"/>
      <c r="T103" s="364" t="s">
        <v>988</v>
      </c>
      <c r="U103" s="364"/>
      <c r="V103" s="364"/>
      <c r="W103" s="364"/>
      <c r="X103" s="364"/>
      <c r="Y103" s="364"/>
      <c r="Z103" s="364"/>
      <c r="AA103" s="5"/>
      <c r="AB103" s="5"/>
      <c r="AC103" s="5"/>
      <c r="AD103" s="5"/>
      <c r="AE103" s="5"/>
      <c r="AF103" s="5"/>
    </row>
    <row r="104" spans="2:33" ht="14.6" x14ac:dyDescent="0.4">
      <c r="B104" s="23"/>
      <c r="C104" s="313" t="s">
        <v>900</v>
      </c>
      <c r="D104" s="313"/>
      <c r="E104" s="313"/>
      <c r="F104" s="313"/>
      <c r="G104" s="313"/>
      <c r="H104" s="313"/>
      <c r="I104" s="313"/>
      <c r="J104" s="308"/>
      <c r="K104" s="309"/>
      <c r="L104" s="309"/>
      <c r="M104" s="309"/>
      <c r="N104" s="310"/>
      <c r="S104" s="4"/>
      <c r="T104" s="364"/>
      <c r="U104" s="364"/>
      <c r="V104" s="364"/>
      <c r="W104" s="364"/>
      <c r="X104" s="364"/>
      <c r="Y104" s="364"/>
      <c r="Z104" s="364"/>
      <c r="AA104" s="5"/>
      <c r="AB104" s="5"/>
      <c r="AC104" s="5"/>
      <c r="AD104" s="5"/>
      <c r="AE104" s="5"/>
      <c r="AF104" s="5"/>
    </row>
    <row r="105" spans="2:33" ht="9.75" customHeight="1" x14ac:dyDescent="0.4">
      <c r="B105" s="23"/>
      <c r="C105" s="314"/>
      <c r="D105" s="314"/>
      <c r="E105" s="314"/>
      <c r="F105" s="314"/>
      <c r="G105" s="314"/>
      <c r="H105" s="314"/>
      <c r="I105" s="314"/>
      <c r="O105" s="315" t="s">
        <v>1032</v>
      </c>
      <c r="P105" s="316"/>
      <c r="Q105" s="316"/>
      <c r="R105" s="316"/>
      <c r="S105" s="4"/>
      <c r="T105" s="364"/>
      <c r="U105" s="364"/>
      <c r="V105" s="364"/>
      <c r="W105" s="364"/>
      <c r="X105" s="364"/>
      <c r="Y105" s="364"/>
      <c r="Z105" s="364"/>
      <c r="AA105" s="5"/>
      <c r="AB105" s="5"/>
      <c r="AC105" s="5"/>
      <c r="AD105" s="5"/>
      <c r="AE105" s="5"/>
      <c r="AF105" s="5"/>
    </row>
    <row r="106" spans="2:33" ht="39" customHeight="1" x14ac:dyDescent="0.4">
      <c r="B106" s="293" t="s">
        <v>993</v>
      </c>
      <c r="C106" s="293"/>
      <c r="D106" s="293"/>
      <c r="E106" s="293"/>
      <c r="F106" s="293"/>
      <c r="G106" s="293"/>
      <c r="H106" s="293"/>
      <c r="I106" s="293"/>
      <c r="J106" s="293"/>
      <c r="K106" s="293"/>
      <c r="L106" s="293"/>
      <c r="M106" s="294"/>
      <c r="N106" s="293"/>
      <c r="O106" s="293"/>
      <c r="P106" s="293"/>
      <c r="Q106" s="293"/>
      <c r="R106" s="293"/>
      <c r="S106" s="4"/>
      <c r="T106" s="5"/>
      <c r="U106" s="5"/>
      <c r="V106" s="5"/>
      <c r="W106" s="5"/>
      <c r="X106" s="5"/>
      <c r="Y106" s="5"/>
      <c r="Z106" s="5"/>
      <c r="AA106" s="5"/>
      <c r="AB106" s="5"/>
      <c r="AC106" s="5"/>
      <c r="AD106" s="5"/>
      <c r="AE106" s="5"/>
      <c r="AF106" s="5"/>
    </row>
    <row r="107" spans="2:33" ht="3.75" customHeight="1" x14ac:dyDescent="0.4">
      <c r="B107" s="23"/>
      <c r="S107" s="4"/>
      <c r="T107" s="5"/>
      <c r="U107" s="5"/>
      <c r="V107" s="5"/>
      <c r="W107" s="5"/>
      <c r="X107" s="5"/>
      <c r="Y107" s="5"/>
      <c r="Z107" s="5"/>
      <c r="AA107" s="5"/>
      <c r="AB107" s="5"/>
      <c r="AC107" s="5"/>
      <c r="AD107" s="5"/>
      <c r="AE107" s="5"/>
      <c r="AF107" s="5"/>
    </row>
    <row r="108" spans="2:33" ht="40" customHeight="1" x14ac:dyDescent="0.4">
      <c r="B108" s="362" t="s">
        <v>1043</v>
      </c>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row>
    <row r="109" spans="2:33" ht="40" customHeight="1" x14ac:dyDescent="0.4">
      <c r="B109" s="360" t="s">
        <v>1045</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row>
    <row r="110" spans="2:33" ht="75" customHeight="1" x14ac:dyDescent="0.4">
      <c r="B110" s="362" t="s">
        <v>995</v>
      </c>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row r="111" spans="2:33" ht="14.6" x14ac:dyDescent="0.4">
      <c r="B111" s="23"/>
    </row>
    <row r="112" spans="2:33" ht="14.6" x14ac:dyDescent="0.4">
      <c r="B112" s="23"/>
    </row>
    <row r="113" spans="2:2" ht="14.6" x14ac:dyDescent="0.4">
      <c r="B113" s="23"/>
    </row>
    <row r="114" spans="2:2" ht="14.6" x14ac:dyDescent="0.4">
      <c r="B114" s="23"/>
    </row>
    <row r="115" spans="2:2" ht="14.6" x14ac:dyDescent="0.4">
      <c r="B115" s="23"/>
    </row>
    <row r="116" spans="2:2" ht="14.6" x14ac:dyDescent="0.4">
      <c r="B116" s="23"/>
    </row>
    <row r="117" spans="2:2" ht="14.6" x14ac:dyDescent="0.4">
      <c r="B117" s="23"/>
    </row>
    <row r="118" spans="2:2" ht="14.6" x14ac:dyDescent="0.4">
      <c r="B118" s="23"/>
    </row>
    <row r="119" spans="2:2" ht="14.6" x14ac:dyDescent="0.4">
      <c r="B119" s="23"/>
    </row>
    <row r="120" spans="2:2" ht="14.6" x14ac:dyDescent="0.4">
      <c r="B120" s="23"/>
    </row>
    <row r="121" spans="2:2" ht="14.6" x14ac:dyDescent="0.4">
      <c r="B121" s="23"/>
    </row>
    <row r="122" spans="2:2" ht="14.6" x14ac:dyDescent="0.4">
      <c r="B122" s="23"/>
    </row>
    <row r="123" spans="2:2" ht="14.6" x14ac:dyDescent="0.4">
      <c r="B123" s="23"/>
    </row>
    <row r="124" spans="2:2" ht="14.6" x14ac:dyDescent="0.4">
      <c r="B124" s="23"/>
    </row>
    <row r="125" spans="2:2" ht="14.6" x14ac:dyDescent="0.4">
      <c r="B125" s="23"/>
    </row>
    <row r="126" spans="2:2" ht="14.6" x14ac:dyDescent="0.4">
      <c r="B126" s="23"/>
    </row>
    <row r="127" spans="2:2" ht="14.6" x14ac:dyDescent="0.4">
      <c r="B127" s="23"/>
    </row>
    <row r="128" spans="2:2" ht="14.6" x14ac:dyDescent="0.4">
      <c r="B128" s="23"/>
    </row>
    <row r="129" spans="2:2" ht="14.6" x14ac:dyDescent="0.4">
      <c r="B129" s="23"/>
    </row>
    <row r="130" spans="2:2" ht="14.6" x14ac:dyDescent="0.4">
      <c r="B130" s="23"/>
    </row>
    <row r="131" spans="2:2" ht="14.6" x14ac:dyDescent="0.4">
      <c r="B131" s="23"/>
    </row>
    <row r="132" spans="2:2" ht="14.6" x14ac:dyDescent="0.4">
      <c r="B132" s="23"/>
    </row>
    <row r="133" spans="2:2" ht="14.6" x14ac:dyDescent="0.4">
      <c r="B133" s="23"/>
    </row>
    <row r="134" spans="2:2" ht="14.6" x14ac:dyDescent="0.4">
      <c r="B134" s="23"/>
    </row>
    <row r="135" spans="2:2" ht="14.6" x14ac:dyDescent="0.4">
      <c r="B135" s="23"/>
    </row>
    <row r="136" spans="2:2" ht="14.6" x14ac:dyDescent="0.4">
      <c r="B136" s="23"/>
    </row>
    <row r="137" spans="2:2" ht="14.6" x14ac:dyDescent="0.4">
      <c r="B137" s="23"/>
    </row>
    <row r="138" spans="2:2" ht="14.6" x14ac:dyDescent="0.4">
      <c r="B138" s="23"/>
    </row>
    <row r="139" spans="2:2" ht="14.6" x14ac:dyDescent="0.4">
      <c r="B139" s="23"/>
    </row>
    <row r="140" spans="2:2" ht="14.6" x14ac:dyDescent="0.4">
      <c r="B140" s="23"/>
    </row>
    <row r="141" spans="2:2" ht="14.6" x14ac:dyDescent="0.4">
      <c r="B141" s="23"/>
    </row>
    <row r="142" spans="2:2" ht="14.6" x14ac:dyDescent="0.4">
      <c r="B142" s="23"/>
    </row>
    <row r="143" spans="2:2" ht="14.6" x14ac:dyDescent="0.4">
      <c r="B143" s="23"/>
    </row>
    <row r="144" spans="2:2" ht="14.6" x14ac:dyDescent="0.4">
      <c r="B144" s="23"/>
    </row>
    <row r="145" spans="2:2" ht="14.6" x14ac:dyDescent="0.4">
      <c r="B145" s="23"/>
    </row>
    <row r="146" spans="2:2" ht="14.6" x14ac:dyDescent="0.4">
      <c r="B146" s="23"/>
    </row>
    <row r="147" spans="2:2" ht="14.6" x14ac:dyDescent="0.4">
      <c r="B147" s="23"/>
    </row>
    <row r="148" spans="2:2" ht="14.6" x14ac:dyDescent="0.4">
      <c r="B148" s="23"/>
    </row>
    <row r="149" spans="2:2" ht="14.6" x14ac:dyDescent="0.4">
      <c r="B149" s="23"/>
    </row>
    <row r="150" spans="2:2" ht="14.6" x14ac:dyDescent="0.4">
      <c r="B150" s="23"/>
    </row>
    <row r="151" spans="2:2" ht="14.6" x14ac:dyDescent="0.4">
      <c r="B151" s="23"/>
    </row>
    <row r="152" spans="2:2" ht="14.6" x14ac:dyDescent="0.4">
      <c r="B152" s="23"/>
    </row>
    <row r="153" spans="2:2" ht="14.6" x14ac:dyDescent="0.4">
      <c r="B153" s="23"/>
    </row>
    <row r="154" spans="2:2" ht="14.6" x14ac:dyDescent="0.4">
      <c r="B154" s="23"/>
    </row>
    <row r="155" spans="2:2" ht="14.6" x14ac:dyDescent="0.4">
      <c r="B155" s="23"/>
    </row>
    <row r="156" spans="2:2" ht="14.6" x14ac:dyDescent="0.4">
      <c r="B156" s="23"/>
    </row>
    <row r="157" spans="2:2" ht="14.6" x14ac:dyDescent="0.4">
      <c r="B157" s="23"/>
    </row>
    <row r="158" spans="2:2" ht="14.6" x14ac:dyDescent="0.4">
      <c r="B158" s="23"/>
    </row>
    <row r="159" spans="2:2" ht="14.6" x14ac:dyDescent="0.4">
      <c r="B159" s="23"/>
    </row>
    <row r="160" spans="2:2" ht="14.6" x14ac:dyDescent="0.4">
      <c r="B160" s="23"/>
    </row>
    <row r="161" spans="2:2" ht="14.6" x14ac:dyDescent="0.4">
      <c r="B161" s="23"/>
    </row>
    <row r="162" spans="2:2" ht="14.6" x14ac:dyDescent="0.4">
      <c r="B162" s="23"/>
    </row>
    <row r="163" spans="2:2" ht="14.6" x14ac:dyDescent="0.4">
      <c r="B163" s="23"/>
    </row>
    <row r="164" spans="2:2" ht="14.6" x14ac:dyDescent="0.4">
      <c r="B164" s="23"/>
    </row>
    <row r="165" spans="2:2" ht="14.6" x14ac:dyDescent="0.4">
      <c r="B165" s="23"/>
    </row>
    <row r="166" spans="2:2" ht="14.6" x14ac:dyDescent="0.4">
      <c r="B166" s="23"/>
    </row>
    <row r="167" spans="2:2" ht="14.6" x14ac:dyDescent="0.4">
      <c r="B167" s="23"/>
    </row>
    <row r="168" spans="2:2" ht="14.6" x14ac:dyDescent="0.4">
      <c r="B168" s="23"/>
    </row>
    <row r="169" spans="2:2" ht="14.6" x14ac:dyDescent="0.4">
      <c r="B169" s="23"/>
    </row>
    <row r="170" spans="2:2" ht="14.6" x14ac:dyDescent="0.4">
      <c r="B170" s="23"/>
    </row>
    <row r="171" spans="2:2" ht="14.6" x14ac:dyDescent="0.4">
      <c r="B171" s="23"/>
    </row>
    <row r="172" spans="2:2" ht="14.6" x14ac:dyDescent="0.4">
      <c r="B172" s="23"/>
    </row>
    <row r="173" spans="2:2" ht="14.6" x14ac:dyDescent="0.4">
      <c r="B173" s="23"/>
    </row>
    <row r="174" spans="2:2" ht="14.6" x14ac:dyDescent="0.4">
      <c r="B174" s="23"/>
    </row>
    <row r="175" spans="2:2" ht="14.6" x14ac:dyDescent="0.4">
      <c r="B175" s="23"/>
    </row>
    <row r="176" spans="2:2" ht="14.6" x14ac:dyDescent="0.4">
      <c r="B176" s="23"/>
    </row>
    <row r="177" spans="2:2" ht="14.6" x14ac:dyDescent="0.4">
      <c r="B177" s="23"/>
    </row>
    <row r="178" spans="2:2" ht="14.6" x14ac:dyDescent="0.4">
      <c r="B178" s="23"/>
    </row>
    <row r="179" spans="2:2" ht="14.6" x14ac:dyDescent="0.4">
      <c r="B179" s="23"/>
    </row>
    <row r="180" spans="2:2" ht="14.6" x14ac:dyDescent="0.4">
      <c r="B180" s="23"/>
    </row>
    <row r="181" spans="2:2" ht="14.6" x14ac:dyDescent="0.4">
      <c r="B181" s="23"/>
    </row>
    <row r="182" spans="2:2" ht="14.6" x14ac:dyDescent="0.4">
      <c r="B182" s="23"/>
    </row>
    <row r="183" spans="2:2" ht="14.6" x14ac:dyDescent="0.4">
      <c r="B183" s="23"/>
    </row>
    <row r="184" spans="2:2" ht="14.6" x14ac:dyDescent="0.4">
      <c r="B184" s="23"/>
    </row>
    <row r="185" spans="2:2" ht="14.6" x14ac:dyDescent="0.4">
      <c r="B185" s="23"/>
    </row>
    <row r="186" spans="2:2" ht="14.6" x14ac:dyDescent="0.4">
      <c r="B186" s="23"/>
    </row>
    <row r="187" spans="2:2" ht="14.6" x14ac:dyDescent="0.4">
      <c r="B187" s="23"/>
    </row>
    <row r="188" spans="2:2" ht="14.6" x14ac:dyDescent="0.4">
      <c r="B188" s="23"/>
    </row>
    <row r="189" spans="2:2" ht="14.6" x14ac:dyDescent="0.4">
      <c r="B189" s="23"/>
    </row>
    <row r="190" spans="2:2" ht="14.6" x14ac:dyDescent="0.4">
      <c r="B190" s="23"/>
    </row>
    <row r="191" spans="2:2" ht="14.6" x14ac:dyDescent="0.4">
      <c r="B191" s="23"/>
    </row>
    <row r="192" spans="2:2" ht="14.6" x14ac:dyDescent="0.4">
      <c r="B192" s="23"/>
    </row>
    <row r="193" spans="2:2" ht="14.6" x14ac:dyDescent="0.4">
      <c r="B193" s="23"/>
    </row>
    <row r="194" spans="2:2" ht="14.6" x14ac:dyDescent="0.4">
      <c r="B194" s="23"/>
    </row>
    <row r="195" spans="2:2" ht="14.6" x14ac:dyDescent="0.4">
      <c r="B195" s="23"/>
    </row>
    <row r="196" spans="2:2" ht="14.6" x14ac:dyDescent="0.4">
      <c r="B196" s="23"/>
    </row>
    <row r="197" spans="2:2" ht="14.6" x14ac:dyDescent="0.4">
      <c r="B197" s="23"/>
    </row>
    <row r="198" spans="2:2" ht="14.6" x14ac:dyDescent="0.4">
      <c r="B198" s="23"/>
    </row>
    <row r="199" spans="2:2" ht="14.6" x14ac:dyDescent="0.4">
      <c r="B199" s="23"/>
    </row>
  </sheetData>
  <sheetProtection algorithmName="SHA-512" hashValue="SNwPZ249jCr/oEe354jmhFeZKW48Fu2ZmNxZkhiIMpeXzFrwXjlqfN420zzNi+wZBxh8KEj3WCo1+nUFmWkABA==" saltValue="xK6ZuC0SU5eNuEJYCkJrKA==" spinCount="100000" sheet="1" formatCells="0" insertHyperlinks="0" selectLockedCells="1"/>
  <sortState xmlns:xlrd2="http://schemas.microsoft.com/office/spreadsheetml/2017/richdata2" ref="B204:C304">
    <sortCondition ref="C204:C304"/>
    <sortCondition ref="B204:B304"/>
  </sortState>
  <mergeCells count="116">
    <mergeCell ref="B109:AF109"/>
    <mergeCell ref="N30:R30"/>
    <mergeCell ref="B110:AF110"/>
    <mergeCell ref="B108:AF108"/>
    <mergeCell ref="V1:AF1"/>
    <mergeCell ref="T98:AA98"/>
    <mergeCell ref="T101:AA101"/>
    <mergeCell ref="T103:Z105"/>
    <mergeCell ref="T44:Y44"/>
    <mergeCell ref="T18:AA18"/>
    <mergeCell ref="T15:AA17"/>
    <mergeCell ref="T71:U73"/>
    <mergeCell ref="T61:U67"/>
    <mergeCell ref="T59:AA60"/>
    <mergeCell ref="T56:AA56"/>
    <mergeCell ref="T23:Z25"/>
    <mergeCell ref="T37:AA37"/>
    <mergeCell ref="T41:Y43"/>
    <mergeCell ref="T45:Z49"/>
    <mergeCell ref="V2:AA8"/>
    <mergeCell ref="D94:M94"/>
    <mergeCell ref="C61:R76"/>
    <mergeCell ref="J56:R56"/>
    <mergeCell ref="C44:N44"/>
    <mergeCell ref="C45:N45"/>
    <mergeCell ref="O45:P45"/>
    <mergeCell ref="B51:C54"/>
    <mergeCell ref="D51:D52"/>
    <mergeCell ref="P51:R52"/>
    <mergeCell ref="D53:D54"/>
    <mergeCell ref="P53:R54"/>
    <mergeCell ref="C56:I56"/>
    <mergeCell ref="C47:J49"/>
    <mergeCell ref="C60:R60"/>
    <mergeCell ref="D90:M90"/>
    <mergeCell ref="D80:M80"/>
    <mergeCell ref="D81:M81"/>
    <mergeCell ref="D82:M82"/>
    <mergeCell ref="E51:I52"/>
    <mergeCell ref="E53:I54"/>
    <mergeCell ref="AM74:AN80"/>
    <mergeCell ref="AH85:AI89"/>
    <mergeCell ref="C78:R78"/>
    <mergeCell ref="T79:U83"/>
    <mergeCell ref="D83:M83"/>
    <mergeCell ref="D84:M84"/>
    <mergeCell ref="D85:M85"/>
    <mergeCell ref="D86:M86"/>
    <mergeCell ref="D87:M87"/>
    <mergeCell ref="D88:M88"/>
    <mergeCell ref="D89:M89"/>
    <mergeCell ref="D79:M79"/>
    <mergeCell ref="C58:N58"/>
    <mergeCell ref="O58:R58"/>
    <mergeCell ref="T58:AA58"/>
    <mergeCell ref="AD21:AD100"/>
    <mergeCell ref="O44:P44"/>
    <mergeCell ref="D91:M91"/>
    <mergeCell ref="B106:R106"/>
    <mergeCell ref="C95:O95"/>
    <mergeCell ref="C100:R100"/>
    <mergeCell ref="C98:R98"/>
    <mergeCell ref="J103:N104"/>
    <mergeCell ref="P103:Q103"/>
    <mergeCell ref="C97:R97"/>
    <mergeCell ref="C101:R101"/>
    <mergeCell ref="C104:I105"/>
    <mergeCell ref="O105:R105"/>
    <mergeCell ref="E38:F40"/>
    <mergeCell ref="J38:K40"/>
    <mergeCell ref="P38:P40"/>
    <mergeCell ref="P17:Q18"/>
    <mergeCell ref="G17:H18"/>
    <mergeCell ref="D92:M92"/>
    <mergeCell ref="D93:M93"/>
    <mergeCell ref="Q1:R1"/>
    <mergeCell ref="C32:R34"/>
    <mergeCell ref="J15:R15"/>
    <mergeCell ref="J21:L21"/>
    <mergeCell ref="J22:R22"/>
    <mergeCell ref="J23:R23"/>
    <mergeCell ref="J24:R24"/>
    <mergeCell ref="J25:R25"/>
    <mergeCell ref="C31:R31"/>
    <mergeCell ref="C27:R28"/>
    <mergeCell ref="C29:R29"/>
    <mergeCell ref="C8:R8"/>
    <mergeCell ref="B2:R2"/>
    <mergeCell ref="P5:R5"/>
    <mergeCell ref="C42:N42"/>
    <mergeCell ref="O42:P42"/>
    <mergeCell ref="C43:N43"/>
    <mergeCell ref="T4:U8"/>
    <mergeCell ref="T3:U3"/>
    <mergeCell ref="T2:U2"/>
    <mergeCell ref="AH1:AH8"/>
    <mergeCell ref="R39:R45"/>
    <mergeCell ref="T38:AA39"/>
    <mergeCell ref="T26:U27"/>
    <mergeCell ref="T28:U30"/>
    <mergeCell ref="T31:U31"/>
    <mergeCell ref="T32:U34"/>
    <mergeCell ref="T36:AA36"/>
    <mergeCell ref="J10:R10"/>
    <mergeCell ref="J11:R11"/>
    <mergeCell ref="J14:R14"/>
    <mergeCell ref="J12:R12"/>
    <mergeCell ref="J13:R13"/>
    <mergeCell ref="O43:P43"/>
    <mergeCell ref="C7:R7"/>
    <mergeCell ref="C9:R9"/>
    <mergeCell ref="C6:N6"/>
    <mergeCell ref="O6:R6"/>
    <mergeCell ref="R36:R38"/>
    <mergeCell ref="T11:Z14"/>
    <mergeCell ref="T9:Y9"/>
  </mergeCells>
  <conditionalFormatting sqref="K47:K49">
    <cfRule type="expression" dxfId="34" priority="1">
      <formula>$T$1=1</formula>
    </cfRule>
  </conditionalFormatting>
  <conditionalFormatting sqref="N30">
    <cfRule type="expression" dxfId="33" priority="7">
      <formula>AA33=0</formula>
    </cfRule>
  </conditionalFormatting>
  <conditionalFormatting sqref="R39:R45 E51:I52">
    <cfRule type="expression" dxfId="32" priority="11">
      <formula>$T$1=1</formula>
    </cfRule>
  </conditionalFormatting>
  <conditionalFormatting sqref="T2:U2">
    <cfRule type="expression" dxfId="31" priority="12">
      <formula>$M$4=1</formula>
    </cfRule>
  </conditionalFormatting>
  <conditionalFormatting sqref="T45:Z45">
    <cfRule type="expression" dxfId="30" priority="13">
      <formula>IF($O$42&gt;0,$O$42=$O$43)</formula>
    </cfRule>
  </conditionalFormatting>
  <conditionalFormatting sqref="T47:Z49">
    <cfRule type="expression" dxfId="29" priority="4">
      <formula>IF($O$42&gt;0,$O$42=$O$43)</formula>
    </cfRule>
  </conditionalFormatting>
  <conditionalFormatting sqref="V19:AD20">
    <cfRule type="expression" dxfId="28" priority="10">
      <formula>$T$1=1</formula>
    </cfRule>
  </conditionalFormatting>
  <dataValidations count="6">
    <dataValidation type="whole" allowBlank="1" showInputMessage="1" showErrorMessage="1" error="This value MUST BE LOWER than your answer for Question [2]" sqref="P17:Q18" xr:uid="{00000000-0002-0000-0000-000000000000}">
      <formula1>0</formula1>
      <formula2>G17</formula2>
    </dataValidation>
    <dataValidation type="whole" allowBlank="1" showInputMessage="1" showErrorMessage="1" error="This value MUST BE LOWER than, or the same as, the difference between your answer for Question [7] and Question [8]" sqref="P38:P40" xr:uid="{00000000-0002-0000-0000-000001000000}">
      <formula1>0</formula1>
      <formula2>E38-J38</formula2>
    </dataValidation>
    <dataValidation type="whole" allowBlank="1" showInputMessage="1" showErrorMessage="1" errorTitle="ONLY WHOLE £ PLEASE" error="Do not enter pence - only provide values in whole Pounds here please." sqref="O42:P42" xr:uid="{00000000-0002-0000-0000-000002000000}">
      <formula1>0</formula1>
      <formula2>30000</formula2>
    </dataValidation>
    <dataValidation type="whole" allowBlank="1" showInputMessage="1" showErrorMessage="1" errorTitle="ONLY WHOLE £ PLEASE" error="Do not enter pence - only provide values in whole Pounds please" sqref="O44:P44" xr:uid="{00000000-0002-0000-0000-000003000000}">
      <formula1>0</formula1>
      <formula2>500000</formula2>
    </dataValidation>
    <dataValidation type="whole" allowBlank="1" showInputMessage="1" showErrorMessage="1" errorTitle="ONLY WHOLE POUNDS HERE PLEASE" error="Do not enter pence - only provide values in whole Pounds please" sqref="O45:P45" xr:uid="{00000000-0002-0000-0000-000004000000}">
      <formula1>0</formula1>
      <formula2>500000</formula2>
    </dataValidation>
    <dataValidation type="whole" allowBlank="1" showInputMessage="1" showErrorMessage="1" errorTitle="Whole Numbers Only" error="Please enter whole numbers only here. We cannot accept ranges or percentages, etc." sqref="E38:F40" xr:uid="{00000000-0002-0000-0000-000005000000}">
      <formula1>0</formula1>
      <formula2>2000</formula2>
    </dataValidation>
  </dataValidations>
  <hyperlinks>
    <hyperlink ref="T59:AA60" r:id="rId1" display="to help you plan the timing of your submission, CLICK HERE to see the Foundation's website for dates of future Trustee meetings" xr:uid="{00000000-0004-0000-0000-000000000000}"/>
    <hyperlink ref="O105:R105" location="'Application Form'!G17" display="GO BACK UP TO THE TOP OF THIS SHEET" xr:uid="{00000000-0004-0000-0000-000001000000}"/>
    <hyperlink ref="N30:R30" location="'Pendarren ONLY'!G17" display="click to Switch to Pendarren ONLY version" xr:uid="{00000000-0004-0000-0000-000002000000}"/>
    <hyperlink ref="V1:AF1" location="'Application Form'!T19" display="'Application Form'!T19" xr:uid="{00000000-0004-0000-0000-000003000000}"/>
    <hyperlink ref="T3:U3" location="'Application Form'!T19" display="'Application Form'!T19" xr:uid="{00000000-0004-0000-0000-000004000000}"/>
    <hyperlink ref="C47" r:id="rId2" tooltip="Click here for an email to attach your completed form" display="Click here for an email to attach your completed form" xr:uid="{00000000-0004-0000-0000-000005000000}"/>
    <hyperlink ref="AD21:AD100" location="'Application Form'!T1" display="ACTIVATE  ***  ACTIVATE  ***  ACTIVATE  ***  ACTIVATE  ***  ACTIVATE  ***  ACTIVATE  ***  ACTIVATE  ***  ACTIVATE  ***  ACTIVATE  ***  " xr:uid="{00000000-0004-0000-0000-000006000000}"/>
  </hyperlinks>
  <pageMargins left="0.35433070866141703" right="0.15748031496063" top="0.3" bottom="0.31496062992126" header="0.15748031496063" footer="0.15748031496063"/>
  <pageSetup paperSize="9" scale="85" fitToHeight="2" orientation="portrait" horizontalDpi="4294967294" r:id="rId3"/>
  <headerFooter>
    <oddFooter>&amp;L&amp;8&amp;Z&amp;F</oddFooter>
  </headerFooter>
  <rowBreaks count="1" manualBreakCount="1">
    <brk id="55" min="1" max="17"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Drop Down 3">
              <controlPr locked="0" defaultSize="0" autoLine="0" autoPict="0">
                <anchor>
                  <from>
                    <xdr:col>19</xdr:col>
                    <xdr:colOff>38100</xdr:colOff>
                    <xdr:row>9</xdr:row>
                    <xdr:rowOff>27214</xdr:rowOff>
                  </from>
                  <to>
                    <xdr:col>25</xdr:col>
                    <xdr:colOff>65314</xdr:colOff>
                    <xdr:row>9</xdr:row>
                    <xdr:rowOff>250371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99"/>
  <sheetViews>
    <sheetView showGridLines="0" showRowColHeaders="0" zoomScaleNormal="100" workbookViewId="0">
      <selection activeCell="J21" sqref="J21:L21"/>
    </sheetView>
  </sheetViews>
  <sheetFormatPr defaultColWidth="0" defaultRowHeight="15" customHeight="1" x14ac:dyDescent="0.4"/>
  <cols>
    <col min="1" max="1" width="4.53515625" style="3" customWidth="1"/>
    <col min="2" max="2" width="4.3828125" style="1" customWidth="1"/>
    <col min="3" max="3" width="5.15234375" style="3" customWidth="1"/>
    <col min="4" max="4" width="7" style="3" customWidth="1"/>
    <col min="5" max="5" width="4.3828125" style="3" customWidth="1"/>
    <col min="6" max="6" width="8.15234375" style="3" customWidth="1"/>
    <col min="7" max="7" width="5.3046875" style="3" customWidth="1"/>
    <col min="8" max="9" width="7" style="3" customWidth="1"/>
    <col min="10" max="10" width="7.3828125" style="3" customWidth="1"/>
    <col min="11" max="11" width="3.69140625" style="3" customWidth="1"/>
    <col min="12" max="12" width="5.15234375" style="3" customWidth="1"/>
    <col min="13" max="13" width="8.15234375" style="3" customWidth="1"/>
    <col min="14" max="14" width="8.84375" style="3" customWidth="1"/>
    <col min="15" max="15" width="9.84375" style="3" customWidth="1"/>
    <col min="16" max="16" width="9.53515625" style="3" customWidth="1"/>
    <col min="17" max="17" width="1.84375" style="3" customWidth="1"/>
    <col min="18" max="18" width="8.53515625" style="3" customWidth="1"/>
    <col min="19" max="19" width="0.53515625" style="3" customWidth="1"/>
    <col min="20" max="23" width="9.15234375" style="3" customWidth="1"/>
    <col min="24" max="25" width="1.69140625" style="3" customWidth="1"/>
    <col min="26" max="26" width="2" style="3" customWidth="1"/>
    <col min="27" max="27" width="9.15234375" style="3" customWidth="1"/>
    <col min="28" max="32" width="1.3046875" style="3" customWidth="1"/>
    <col min="33" max="33" width="5.84375" style="3" hidden="1" customWidth="1"/>
    <col min="34" max="16384" width="9.15234375" style="3" hidden="1"/>
  </cols>
  <sheetData>
    <row r="1" spans="2:34" ht="27.75" customHeight="1" x14ac:dyDescent="0.4">
      <c r="B1" s="104" t="str">
        <f ca="1">INFO("OSVERSION")</f>
        <v>Windows (64-bit) NT 10.00</v>
      </c>
      <c r="C1" s="2"/>
      <c r="D1" s="2"/>
      <c r="E1" s="2"/>
      <c r="F1" s="2"/>
      <c r="G1" s="2"/>
      <c r="H1" s="2"/>
      <c r="I1" s="2"/>
      <c r="J1" s="2"/>
      <c r="K1" s="112" t="str">
        <f>"for use in "&amp;MID(R3,6,4)</f>
        <v>for use in 2026</v>
      </c>
      <c r="L1" s="2"/>
      <c r="M1" s="2"/>
      <c r="N1" s="2"/>
      <c r="O1" s="2"/>
      <c r="P1" s="45" t="s">
        <v>91</v>
      </c>
      <c r="Q1" s="260"/>
      <c r="R1" s="260"/>
      <c r="S1" s="4"/>
      <c r="T1" s="114">
        <v>0</v>
      </c>
      <c r="U1" s="115">
        <f ca="1">NOW()</f>
        <v>46126.68507349537</v>
      </c>
      <c r="V1" s="363" t="str">
        <f>"TGSF application form Version No. "&amp;RIGHT(R3,LEN(R3)-5)</f>
        <v>TGSF application form Version No. 2026.3p</v>
      </c>
      <c r="W1" s="363"/>
      <c r="X1" s="363"/>
      <c r="Y1" s="363"/>
      <c r="Z1" s="363"/>
      <c r="AA1" s="363"/>
      <c r="AB1" s="363"/>
      <c r="AC1" s="363"/>
      <c r="AD1" s="363"/>
      <c r="AE1" s="363"/>
      <c r="AF1" s="363"/>
      <c r="AH1" s="218" t="e">
        <f>AG18&amp;"
"&amp;AG28&amp;"
"&amp;AG32&amp;"
"&amp;AG36&amp;"
"&amp;AG37&amp;"
"&amp;AG38&amp;"
"&amp;AG44&amp;"
"&amp;#REF!&amp;"
"&amp;AG61&amp;"
"&amp;AG98&amp;"
"&amp;AG101</f>
        <v>#REF!</v>
      </c>
    </row>
    <row r="2" spans="2:34" ht="18.75" customHeight="1" x14ac:dyDescent="0.5">
      <c r="B2" s="287" t="s">
        <v>0</v>
      </c>
      <c r="C2" s="287"/>
      <c r="D2" s="287"/>
      <c r="E2" s="287"/>
      <c r="F2" s="287"/>
      <c r="G2" s="287"/>
      <c r="H2" s="287"/>
      <c r="I2" s="287"/>
      <c r="J2" s="287"/>
      <c r="K2" s="287"/>
      <c r="L2" s="287"/>
      <c r="M2" s="287"/>
      <c r="N2" s="287"/>
      <c r="O2" s="287"/>
      <c r="P2" s="287"/>
      <c r="Q2" s="287"/>
      <c r="R2" s="287"/>
      <c r="S2" s="4"/>
      <c r="T2" s="217" t="str">
        <f ca="1">"#1 RECEIVED "&amp;TEXT(U1,"DD-MMM-YYY")</f>
        <v>#1 RECEIVED 14-Apr-2026</v>
      </c>
      <c r="U2" s="217"/>
      <c r="V2" s="370" t="s">
        <v>936</v>
      </c>
      <c r="W2" s="370"/>
      <c r="X2" s="370"/>
      <c r="Y2" s="370"/>
      <c r="Z2" s="370"/>
      <c r="AA2" s="370"/>
      <c r="AB2" s="126"/>
      <c r="AC2" s="126"/>
      <c r="AD2" s="126"/>
      <c r="AE2" s="126"/>
      <c r="AF2" s="126"/>
      <c r="AH2" s="218"/>
    </row>
    <row r="3" spans="2:34" ht="15" customHeight="1" x14ac:dyDescent="0.4">
      <c r="C3" s="2"/>
      <c r="D3" s="2"/>
      <c r="E3" s="2"/>
      <c r="F3" s="2"/>
      <c r="G3" s="2"/>
      <c r="H3" s="2"/>
      <c r="I3" s="2"/>
      <c r="J3" s="2"/>
      <c r="K3" s="2" t="s">
        <v>1</v>
      </c>
      <c r="L3" s="2"/>
      <c r="M3" s="2"/>
      <c r="N3" s="2"/>
      <c r="O3" s="2"/>
      <c r="P3" s="2"/>
      <c r="Q3" s="2"/>
      <c r="R3" s="6" t="str">
        <f>'Application Form'!R3&amp;"p"</f>
        <v>SCH v2026.3p</v>
      </c>
      <c r="S3" s="4"/>
      <c r="T3" s="215" t="s">
        <v>1046</v>
      </c>
      <c r="U3" s="377"/>
      <c r="V3" s="370"/>
      <c r="W3" s="370"/>
      <c r="X3" s="370"/>
      <c r="Y3" s="370"/>
      <c r="Z3" s="370"/>
      <c r="AA3" s="370"/>
      <c r="AB3" s="126"/>
      <c r="AC3" s="126"/>
      <c r="AD3" s="126"/>
      <c r="AE3" s="126"/>
      <c r="AF3" s="126"/>
      <c r="AH3" s="218"/>
    </row>
    <row r="4" spans="2:34" ht="14.6" x14ac:dyDescent="0.4">
      <c r="B4" s="7" t="s">
        <v>2</v>
      </c>
      <c r="N4" s="8"/>
      <c r="R4" s="8" t="s">
        <v>3</v>
      </c>
      <c r="S4" s="4"/>
      <c r="T4" s="214" t="s">
        <v>874</v>
      </c>
      <c r="U4" s="214"/>
      <c r="V4" s="370"/>
      <c r="W4" s="370"/>
      <c r="X4" s="370"/>
      <c r="Y4" s="370"/>
      <c r="Z4" s="370"/>
      <c r="AA4" s="370"/>
      <c r="AB4" s="126"/>
      <c r="AC4" s="126"/>
      <c r="AD4" s="126"/>
      <c r="AE4" s="126"/>
      <c r="AF4" s="126"/>
      <c r="AH4" s="218"/>
    </row>
    <row r="5" spans="2:34" ht="30" x14ac:dyDescent="0.4">
      <c r="B5" s="9" t="s">
        <v>90</v>
      </c>
      <c r="P5" s="288" t="s">
        <v>1204</v>
      </c>
      <c r="Q5" s="288"/>
      <c r="R5" s="288"/>
      <c r="S5" s="4"/>
      <c r="T5" s="214"/>
      <c r="U5" s="214"/>
      <c r="V5" s="370"/>
      <c r="W5" s="370"/>
      <c r="X5" s="370"/>
      <c r="Y5" s="370"/>
      <c r="Z5" s="370"/>
      <c r="AA5" s="370"/>
      <c r="AB5" s="126"/>
      <c r="AC5" s="126"/>
      <c r="AD5" s="126"/>
      <c r="AE5" s="126"/>
      <c r="AF5" s="126"/>
      <c r="AH5" s="218"/>
    </row>
    <row r="6" spans="2:34" ht="39.75" customHeight="1" x14ac:dyDescent="0.4">
      <c r="B6" s="10" t="s">
        <v>4</v>
      </c>
      <c r="C6" s="237" t="s">
        <v>92</v>
      </c>
      <c r="D6" s="237"/>
      <c r="E6" s="237"/>
      <c r="F6" s="237"/>
      <c r="G6" s="237"/>
      <c r="H6" s="237"/>
      <c r="I6" s="237"/>
      <c r="J6" s="237"/>
      <c r="K6" s="237"/>
      <c r="L6" s="237"/>
      <c r="M6" s="237"/>
      <c r="N6" s="237"/>
      <c r="O6" s="238" t="s">
        <v>1205</v>
      </c>
      <c r="P6" s="238"/>
      <c r="Q6" s="238"/>
      <c r="R6" s="238"/>
      <c r="S6" s="4"/>
      <c r="T6" s="214"/>
      <c r="U6" s="214"/>
      <c r="V6" s="370"/>
      <c r="W6" s="370"/>
      <c r="X6" s="370"/>
      <c r="Y6" s="370"/>
      <c r="Z6" s="370"/>
      <c r="AA6" s="370"/>
      <c r="AB6" s="126"/>
      <c r="AC6" s="126"/>
      <c r="AD6" s="126"/>
      <c r="AE6" s="126"/>
      <c r="AF6" s="126"/>
      <c r="AH6" s="218"/>
    </row>
    <row r="7" spans="2:34" ht="39.75" customHeight="1" x14ac:dyDescent="0.4">
      <c r="B7" s="10" t="s">
        <v>4</v>
      </c>
      <c r="C7" s="235" t="s">
        <v>935</v>
      </c>
      <c r="D7" s="235"/>
      <c r="E7" s="235"/>
      <c r="F7" s="235"/>
      <c r="G7" s="235"/>
      <c r="H7" s="235"/>
      <c r="I7" s="235"/>
      <c r="J7" s="235"/>
      <c r="K7" s="235"/>
      <c r="L7" s="235"/>
      <c r="M7" s="235"/>
      <c r="N7" s="235"/>
      <c r="O7" s="235"/>
      <c r="P7" s="235"/>
      <c r="Q7" s="235"/>
      <c r="R7" s="235"/>
      <c r="S7" s="4"/>
      <c r="T7" s="214"/>
      <c r="U7" s="214"/>
      <c r="V7" s="370"/>
      <c r="W7" s="370"/>
      <c r="X7" s="370"/>
      <c r="Y7" s="370"/>
      <c r="Z7" s="370"/>
      <c r="AA7" s="370"/>
      <c r="AB7" s="126"/>
      <c r="AC7" s="126"/>
      <c r="AD7" s="126"/>
      <c r="AE7" s="126"/>
      <c r="AF7" s="126"/>
      <c r="AH7" s="218"/>
    </row>
    <row r="8" spans="2:34" ht="40.5" customHeight="1" x14ac:dyDescent="0.4">
      <c r="B8" s="10" t="s">
        <v>4</v>
      </c>
      <c r="C8" s="286" t="s">
        <v>103</v>
      </c>
      <c r="D8" s="286"/>
      <c r="E8" s="286"/>
      <c r="F8" s="286"/>
      <c r="G8" s="286"/>
      <c r="H8" s="286"/>
      <c r="I8" s="286"/>
      <c r="J8" s="286"/>
      <c r="K8" s="286"/>
      <c r="L8" s="286"/>
      <c r="M8" s="286"/>
      <c r="N8" s="286"/>
      <c r="O8" s="286"/>
      <c r="P8" s="286"/>
      <c r="Q8" s="286"/>
      <c r="R8" s="286"/>
      <c r="S8" s="4"/>
      <c r="T8" s="214"/>
      <c r="U8" s="214"/>
      <c r="V8" s="370"/>
      <c r="W8" s="370"/>
      <c r="X8" s="370"/>
      <c r="Y8" s="370"/>
      <c r="Z8" s="370"/>
      <c r="AA8" s="370"/>
      <c r="AB8" s="126"/>
      <c r="AC8" s="126"/>
      <c r="AD8" s="126"/>
      <c r="AE8" s="126"/>
      <c r="AF8" s="126"/>
      <c r="AH8" s="218"/>
    </row>
    <row r="9" spans="2:34" ht="43.5" customHeight="1" x14ac:dyDescent="0.45">
      <c r="C9" s="236" t="s">
        <v>923</v>
      </c>
      <c r="D9" s="236"/>
      <c r="E9" s="236"/>
      <c r="F9" s="236"/>
      <c r="G9" s="236"/>
      <c r="H9" s="236"/>
      <c r="I9" s="236"/>
      <c r="J9" s="236"/>
      <c r="K9" s="236"/>
      <c r="L9" s="236"/>
      <c r="M9" s="236"/>
      <c r="N9" s="236"/>
      <c r="O9" s="236"/>
      <c r="P9" s="236"/>
      <c r="Q9" s="236"/>
      <c r="R9" s="236"/>
      <c r="S9" s="4"/>
      <c r="T9" s="242" t="s">
        <v>873</v>
      </c>
      <c r="U9" s="243"/>
      <c r="V9" s="243"/>
      <c r="W9" s="243"/>
      <c r="X9" s="243"/>
      <c r="Y9" s="243"/>
      <c r="Z9" s="65"/>
      <c r="AA9" s="103" t="str">
        <f ca="1">IF(ISERR(FIND("Win",$B$1)),"This form can only be used on a MS Windows PC","")</f>
        <v/>
      </c>
      <c r="AB9" s="5"/>
      <c r="AC9" s="5"/>
      <c r="AD9" s="5"/>
      <c r="AE9" s="5"/>
      <c r="AF9" s="5"/>
    </row>
    <row r="10" spans="2:34" ht="20.25" customHeight="1" x14ac:dyDescent="0.4">
      <c r="B10" s="11" t="s">
        <v>5</v>
      </c>
      <c r="C10" s="57" t="s">
        <v>869</v>
      </c>
      <c r="D10" s="13"/>
      <c r="E10" s="13"/>
      <c r="F10" s="13"/>
      <c r="G10" s="13"/>
      <c r="H10" s="13"/>
      <c r="I10" s="13"/>
      <c r="J10" s="225" t="str">
        <f>VLOOKUP($AG$10,'By TGSF Ref'!A2:M109,2)</f>
        <v>Alexandra Park School</v>
      </c>
      <c r="K10" s="226"/>
      <c r="L10" s="226"/>
      <c r="M10" s="227"/>
      <c r="N10" s="226"/>
      <c r="O10" s="226"/>
      <c r="P10" s="226"/>
      <c r="Q10" s="226"/>
      <c r="R10" s="228"/>
      <c r="S10" s="4"/>
      <c r="T10" s="65"/>
      <c r="U10" s="65"/>
      <c r="V10" s="65"/>
      <c r="W10" s="65"/>
      <c r="X10" s="65"/>
      <c r="Y10" s="65"/>
      <c r="Z10" s="65"/>
      <c r="AA10" s="102" t="str">
        <f>IF(J14&lt;&gt;VLOOKUP($AG$10,'By TGSF Ref'!A2:M109,10)&amp;" "&amp;VLOOKUP($AG$10,'By TGSF Ref'!A2:M109,11)&amp;" "&amp;VLOOKUP($AG$10,'By TGSF Ref'!A2:M109,12),J14,"")</f>
        <v/>
      </c>
      <c r="AB10" s="5"/>
      <c r="AC10" s="5"/>
      <c r="AD10" s="5"/>
      <c r="AE10" s="5"/>
      <c r="AF10" s="5"/>
      <c r="AG10" s="82">
        <f>VLOOKUP(AG11,Convert_Refs,14,FALSE)</f>
        <v>1</v>
      </c>
    </row>
    <row r="11" spans="2:34" ht="15" customHeight="1" x14ac:dyDescent="0.4">
      <c r="B11" s="11"/>
      <c r="C11" s="64" t="s">
        <v>868</v>
      </c>
      <c r="E11" s="17"/>
      <c r="F11" s="17"/>
      <c r="G11" s="17"/>
      <c r="H11" s="17"/>
      <c r="I11" s="17" t="s">
        <v>6</v>
      </c>
      <c r="J11" s="229" t="str">
        <f>VLOOKUP($AG$10,'By TGSF Ref'!A2:M109,4)&amp;" "&amp;VLOOKUP($AG$10,'By TGSF Ref'!A2:M109,5)&amp;" "&amp;VLOOKUP($AG$10,'By TGSF Ref'!A2:M109,6)&amp;" "&amp;VLOOKUP($AG$10,'By TGSF Ref'!A2:M109,7)</f>
        <v>Bidwell Gardens   London</v>
      </c>
      <c r="K11" s="230"/>
      <c r="L11" s="230"/>
      <c r="M11" s="231"/>
      <c r="N11" s="230"/>
      <c r="O11" s="230"/>
      <c r="P11" s="230"/>
      <c r="Q11" s="230"/>
      <c r="R11" s="232"/>
      <c r="S11" s="4"/>
      <c r="T11" s="241" t="s">
        <v>912</v>
      </c>
      <c r="U11" s="241"/>
      <c r="V11" s="241"/>
      <c r="W11" s="241"/>
      <c r="X11" s="241"/>
      <c r="Y11" s="241"/>
      <c r="Z11" s="241"/>
      <c r="AA11" s="102" t="str">
        <f>IF(J15&lt;&gt;VLOOKUP($AG$10,'By TGSF Ref'!A2:M109,13),J15,"")</f>
        <v/>
      </c>
      <c r="AB11" s="5"/>
      <c r="AC11" s="5"/>
      <c r="AD11" s="5"/>
      <c r="AE11" s="5"/>
      <c r="AF11" s="5"/>
      <c r="AG11" s="83">
        <v>1</v>
      </c>
    </row>
    <row r="12" spans="2:34" ht="14.6" x14ac:dyDescent="0.4">
      <c r="B12" s="11"/>
      <c r="C12" s="16"/>
      <c r="E12" s="17"/>
      <c r="F12" s="17"/>
      <c r="G12" s="17"/>
      <c r="H12" s="17"/>
      <c r="I12" s="17" t="s">
        <v>7</v>
      </c>
      <c r="J12" s="229" t="str">
        <f>VLOOKUP($AG$10,'By TGSF Ref'!A2:M109,8)</f>
        <v>N11 2AZ</v>
      </c>
      <c r="K12" s="230"/>
      <c r="L12" s="230"/>
      <c r="M12" s="231"/>
      <c r="N12" s="230"/>
      <c r="O12" s="230"/>
      <c r="P12" s="230"/>
      <c r="Q12" s="230"/>
      <c r="R12" s="232"/>
      <c r="S12" s="4"/>
      <c r="T12" s="241"/>
      <c r="U12" s="241"/>
      <c r="V12" s="241"/>
      <c r="W12" s="241"/>
      <c r="X12" s="241"/>
      <c r="Y12" s="241"/>
      <c r="Z12" s="241"/>
      <c r="AA12" s="5"/>
      <c r="AB12" s="5"/>
      <c r="AC12" s="5"/>
      <c r="AD12" s="5"/>
      <c r="AE12" s="5"/>
      <c r="AF12" s="5"/>
    </row>
    <row r="13" spans="2:34" ht="18.75" customHeight="1" x14ac:dyDescent="0.4">
      <c r="B13" s="11"/>
      <c r="C13" s="16"/>
      <c r="E13" s="17"/>
      <c r="F13" s="17"/>
      <c r="G13" s="17"/>
      <c r="H13" s="17"/>
      <c r="I13" s="17" t="s">
        <v>8</v>
      </c>
      <c r="J13" s="229" t="str">
        <f>VLOOKUP($AG$10,'By TGSF Ref'!A2:M109,9)</f>
        <v>02088264880</v>
      </c>
      <c r="K13" s="230"/>
      <c r="L13" s="230"/>
      <c r="M13" s="231"/>
      <c r="N13" s="230"/>
      <c r="O13" s="230"/>
      <c r="P13" s="230"/>
      <c r="Q13" s="230"/>
      <c r="R13" s="232"/>
      <c r="S13" s="4"/>
      <c r="T13" s="241"/>
      <c r="U13" s="241"/>
      <c r="V13" s="241"/>
      <c r="W13" s="241"/>
      <c r="X13" s="241"/>
      <c r="Y13" s="241"/>
      <c r="Z13" s="241"/>
      <c r="AA13" s="5"/>
      <c r="AB13" s="5"/>
      <c r="AC13" s="5"/>
      <c r="AD13" s="5"/>
      <c r="AE13" s="5"/>
      <c r="AF13" s="5"/>
      <c r="AG13" s="68" t="s">
        <v>89</v>
      </c>
    </row>
    <row r="14" spans="2:34" ht="18.75" customHeight="1" x14ac:dyDescent="0.4">
      <c r="B14" s="11"/>
      <c r="C14" s="99" t="str">
        <f>TEXT($AG$10,"000")</f>
        <v>001</v>
      </c>
      <c r="D14" s="100" t="str">
        <f>"LV="&amp;TEXT(VLOOKUP(AG10,Schs_By_TRef,16),"00.0")</f>
        <v>LV=2025.4</v>
      </c>
      <c r="E14" s="17"/>
      <c r="F14" s="17"/>
      <c r="G14" s="17"/>
      <c r="H14" s="17"/>
      <c r="I14" s="17" t="s">
        <v>93</v>
      </c>
      <c r="J14" s="229" t="str">
        <f>VLOOKUP($AG$10,'By TGSF Ref'!A2:M109,10)&amp;" "&amp;VLOOKUP($AG$10,'By TGSF Ref'!A2:M109,11)&amp;" "&amp;VLOOKUP($AG$10,'By TGSF Ref'!A2:M109,12)</f>
        <v>Mr Michael McKenzie</v>
      </c>
      <c r="K14" s="230"/>
      <c r="L14" s="230"/>
      <c r="M14" s="231"/>
      <c r="N14" s="230"/>
      <c r="O14" s="230"/>
      <c r="P14" s="230"/>
      <c r="Q14" s="230"/>
      <c r="R14" s="232"/>
      <c r="S14" s="4"/>
      <c r="T14" s="241"/>
      <c r="U14" s="241"/>
      <c r="V14" s="241"/>
      <c r="W14" s="241"/>
      <c r="X14" s="241"/>
      <c r="Y14" s="241"/>
      <c r="Z14" s="241"/>
      <c r="AA14" s="5"/>
      <c r="AB14" s="5"/>
      <c r="AC14" s="5"/>
      <c r="AD14" s="5"/>
      <c r="AE14" s="5"/>
      <c r="AF14" s="5"/>
    </row>
    <row r="15" spans="2:34" ht="15" customHeight="1" x14ac:dyDescent="0.4">
      <c r="B15" s="11"/>
      <c r="C15" s="63"/>
      <c r="D15" s="19"/>
      <c r="E15" s="19"/>
      <c r="F15" s="19"/>
      <c r="G15" s="19"/>
      <c r="H15" s="19"/>
      <c r="I15" s="19" t="s">
        <v>870</v>
      </c>
      <c r="J15" s="267" t="str">
        <f>VLOOKUP($AG$10,'By TGSF Ref'!A2:M109,13)</f>
        <v>Finance@apsch.org.uk</v>
      </c>
      <c r="K15" s="267"/>
      <c r="L15" s="267"/>
      <c r="M15" s="267"/>
      <c r="N15" s="267"/>
      <c r="O15" s="267"/>
      <c r="P15" s="267"/>
      <c r="Q15" s="267"/>
      <c r="R15" s="267"/>
      <c r="S15" s="4"/>
      <c r="T15" s="366" t="s">
        <v>917</v>
      </c>
      <c r="U15" s="366"/>
      <c r="V15" s="366"/>
      <c r="W15" s="366"/>
      <c r="X15" s="366"/>
      <c r="Y15" s="366"/>
      <c r="Z15" s="366"/>
      <c r="AA15" s="366"/>
      <c r="AB15" s="124"/>
      <c r="AC15" s="124"/>
      <c r="AD15" s="124"/>
      <c r="AE15" s="124"/>
      <c r="AF15" s="124"/>
      <c r="AG15" s="72" t="s">
        <v>876</v>
      </c>
    </row>
    <row r="16" spans="2:34" ht="6.75" customHeight="1" thickBot="1" x14ac:dyDescent="0.45">
      <c r="B16" s="11"/>
      <c r="C16" s="20"/>
      <c r="S16" s="4"/>
      <c r="T16" s="366"/>
      <c r="U16" s="366"/>
      <c r="V16" s="366"/>
      <c r="W16" s="366"/>
      <c r="X16" s="366"/>
      <c r="Y16" s="366"/>
      <c r="Z16" s="366"/>
      <c r="AA16" s="366"/>
      <c r="AB16" s="124"/>
      <c r="AC16" s="124"/>
      <c r="AD16" s="124"/>
      <c r="AE16" s="124"/>
      <c r="AF16" s="124"/>
    </row>
    <row r="17" spans="2:35" ht="15" customHeight="1" x14ac:dyDescent="0.4">
      <c r="B17" s="11" t="s">
        <v>9</v>
      </c>
      <c r="C17" s="20" t="s">
        <v>99</v>
      </c>
      <c r="G17" s="253">
        <v>0</v>
      </c>
      <c r="H17" s="254"/>
      <c r="J17" s="49" t="s">
        <v>13</v>
      </c>
      <c r="K17" s="20" t="s">
        <v>101</v>
      </c>
      <c r="P17" s="253">
        <v>0</v>
      </c>
      <c r="Q17" s="254"/>
      <c r="S17" s="4"/>
      <c r="T17" s="366"/>
      <c r="U17" s="366"/>
      <c r="V17" s="366"/>
      <c r="W17" s="366"/>
      <c r="X17" s="366"/>
      <c r="Y17" s="366"/>
      <c r="Z17" s="366"/>
      <c r="AA17" s="366"/>
      <c r="AB17" s="124"/>
      <c r="AC17" s="124"/>
      <c r="AD17" s="124"/>
      <c r="AE17" s="124"/>
      <c r="AF17" s="124"/>
    </row>
    <row r="18" spans="2:35" ht="15" customHeight="1" thickBot="1" x14ac:dyDescent="0.45">
      <c r="B18" s="11"/>
      <c r="C18" s="20" t="s">
        <v>100</v>
      </c>
      <c r="G18" s="255"/>
      <c r="H18" s="256"/>
      <c r="J18" s="11"/>
      <c r="K18" s="20" t="s">
        <v>102</v>
      </c>
      <c r="P18" s="255"/>
      <c r="Q18" s="256"/>
      <c r="S18" s="4"/>
      <c r="T18" s="221" t="str">
        <f>IF(P17&gt;G17,"(P01) Your entry for [3] is higher than your entry for [1] - this is not possible","")</f>
        <v/>
      </c>
      <c r="U18" s="221"/>
      <c r="V18" s="221"/>
      <c r="W18" s="221"/>
      <c r="X18" s="221"/>
      <c r="Y18" s="221"/>
      <c r="Z18" s="221"/>
      <c r="AA18" s="221"/>
      <c r="AB18" s="123"/>
      <c r="AC18" s="123"/>
      <c r="AD18" s="123"/>
      <c r="AE18" s="123"/>
      <c r="AF18" s="123"/>
      <c r="AG18" s="3" t="str">
        <f>"P01:"&amp;IF(P17&gt;G17,"E","")</f>
        <v>P01:</v>
      </c>
    </row>
    <row r="19" spans="2:35" ht="6.75" customHeight="1" x14ac:dyDescent="0.4">
      <c r="B19" s="11"/>
      <c r="C19" s="20"/>
      <c r="S19" s="4"/>
      <c r="T19" s="130">
        <f ca="1">U1</f>
        <v>46126.68507349537</v>
      </c>
      <c r="U19" s="131">
        <f>VALUE(C14)</f>
        <v>1</v>
      </c>
      <c r="V19" s="87">
        <f>G17</f>
        <v>0</v>
      </c>
      <c r="W19" s="88">
        <f>P17</f>
        <v>0</v>
      </c>
      <c r="X19" s="88">
        <f>E38</f>
        <v>0</v>
      </c>
      <c r="Y19" s="88">
        <f>J38</f>
        <v>0</v>
      </c>
      <c r="Z19" s="90">
        <f>P38</f>
        <v>0</v>
      </c>
      <c r="AA19" s="101" t="str">
        <f>IF(J22&lt;&gt;"",PROPER(J22),"")</f>
        <v/>
      </c>
      <c r="AB19" s="5"/>
      <c r="AC19" s="5"/>
      <c r="AD19" s="5"/>
      <c r="AE19" s="5"/>
      <c r="AF19" s="5"/>
    </row>
    <row r="20" spans="2:35" ht="14.6" x14ac:dyDescent="0.4">
      <c r="B20" s="11" t="s">
        <v>14</v>
      </c>
      <c r="C20" s="12" t="s">
        <v>98</v>
      </c>
      <c r="D20" s="21"/>
      <c r="E20" s="21"/>
      <c r="F20" s="21"/>
      <c r="G20" s="21"/>
      <c r="H20" s="21"/>
      <c r="I20" s="21"/>
      <c r="J20" s="13"/>
      <c r="K20" s="13"/>
      <c r="L20" s="13"/>
      <c r="M20" s="77"/>
      <c r="N20" s="13"/>
      <c r="O20" s="13"/>
      <c r="P20" s="13"/>
      <c r="Q20" s="13"/>
      <c r="R20" s="22"/>
      <c r="S20" s="4"/>
      <c r="T20" s="46"/>
      <c r="U20" s="5"/>
      <c r="V20" s="89">
        <f>O42</f>
        <v>0</v>
      </c>
      <c r="W20" s="90" t="s">
        <v>929</v>
      </c>
      <c r="X20" s="90" t="str">
        <f>"towards the cost of "&amp;C32&amp;" as part of a project to  "&amp;C29&amp;" (total cost "&amp;DOLLAR(O43,0)&amp;")"</f>
        <v>towards the cost of Towards the cost of pupils from families in financial hardship attending a residential trip to Pendarren OEC as part of a project to  Residential trip to Pendarren OEC (total cost £0)</v>
      </c>
      <c r="Y20" s="90" t="str">
        <f>X20</f>
        <v>towards the cost of Towards the cost of pupils from families in financial hardship attending a residential trip to Pendarren OEC as part of a project to  Residential trip to Pendarren OEC (total cost £0)</v>
      </c>
      <c r="Z20" s="113" t="s">
        <v>204</v>
      </c>
      <c r="AA20" s="113" t="s">
        <v>204</v>
      </c>
      <c r="AB20" s="113" t="s">
        <v>204</v>
      </c>
      <c r="AC20" s="113" t="s">
        <v>204</v>
      </c>
      <c r="AD20" s="96">
        <f>O43</f>
        <v>0</v>
      </c>
      <c r="AE20" s="5"/>
      <c r="AF20" s="5"/>
    </row>
    <row r="21" spans="2:35" ht="14.6" x14ac:dyDescent="0.4">
      <c r="B21" s="23"/>
      <c r="C21" s="16" t="s">
        <v>96</v>
      </c>
      <c r="E21" s="17"/>
      <c r="F21" s="17"/>
      <c r="G21" s="17"/>
      <c r="H21" s="17"/>
      <c r="I21" s="17" t="s">
        <v>10</v>
      </c>
      <c r="J21" s="268"/>
      <c r="K21" s="269"/>
      <c r="L21" s="270"/>
      <c r="M21" s="14"/>
      <c r="N21" s="14"/>
      <c r="O21" s="14"/>
      <c r="P21" s="14"/>
      <c r="Q21" s="14"/>
      <c r="R21" s="15"/>
      <c r="S21" s="4"/>
      <c r="T21" s="5"/>
      <c r="U21" s="5"/>
      <c r="V21" s="5"/>
      <c r="W21" s="5"/>
      <c r="X21" s="5"/>
      <c r="Y21" s="5"/>
      <c r="Z21" s="5"/>
      <c r="AA21" s="5"/>
      <c r="AB21" s="5"/>
      <c r="AC21" s="5"/>
      <c r="AD21" s="336" t="s">
        <v>1076</v>
      </c>
      <c r="AE21" s="5"/>
      <c r="AF21" s="5"/>
      <c r="AH21">
        <v>223</v>
      </c>
      <c r="AI21" s="73" t="str">
        <f t="shared" ref="AI21:AI34" si="0">CHAR(AH21)</f>
        <v>ß</v>
      </c>
    </row>
    <row r="22" spans="2:35" ht="14.6" x14ac:dyDescent="0.4">
      <c r="B22" s="23"/>
      <c r="C22" s="16" t="s">
        <v>97</v>
      </c>
      <c r="E22" s="17"/>
      <c r="F22" s="17"/>
      <c r="G22" s="17"/>
      <c r="H22" s="17"/>
      <c r="I22" s="17" t="s">
        <v>50</v>
      </c>
      <c r="J22" s="268"/>
      <c r="K22" s="269"/>
      <c r="L22" s="269"/>
      <c r="M22" s="258"/>
      <c r="N22" s="269"/>
      <c r="O22" s="269"/>
      <c r="P22" s="269"/>
      <c r="Q22" s="269"/>
      <c r="R22" s="270"/>
      <c r="S22" s="4"/>
      <c r="T22" s="5"/>
      <c r="U22" s="5"/>
      <c r="V22" s="5"/>
      <c r="W22" s="5"/>
      <c r="X22" s="5"/>
      <c r="Y22" s="5"/>
      <c r="Z22" s="5"/>
      <c r="AA22" s="5"/>
      <c r="AB22" s="5"/>
      <c r="AC22" s="5"/>
      <c r="AD22" s="337"/>
      <c r="AE22" s="5"/>
      <c r="AF22" s="5"/>
      <c r="AH22">
        <v>224</v>
      </c>
      <c r="AI22" s="73" t="str">
        <f t="shared" si="0"/>
        <v>à</v>
      </c>
    </row>
    <row r="23" spans="2:35" ht="14.6" x14ac:dyDescent="0.4">
      <c r="B23" s="23"/>
      <c r="C23" s="16"/>
      <c r="E23" s="17"/>
      <c r="F23" s="17"/>
      <c r="G23" s="17"/>
      <c r="H23" s="17"/>
      <c r="I23" s="17" t="s">
        <v>8</v>
      </c>
      <c r="J23" s="271"/>
      <c r="K23" s="272"/>
      <c r="L23" s="272"/>
      <c r="M23" s="273"/>
      <c r="N23" s="272"/>
      <c r="O23" s="272"/>
      <c r="P23" s="272"/>
      <c r="Q23" s="272"/>
      <c r="R23" s="274"/>
      <c r="S23" s="4"/>
      <c r="T23" s="366" t="s">
        <v>918</v>
      </c>
      <c r="U23" s="366"/>
      <c r="V23" s="366"/>
      <c r="W23" s="366"/>
      <c r="X23" s="366"/>
      <c r="Y23" s="366"/>
      <c r="Z23" s="366"/>
      <c r="AA23" s="5"/>
      <c r="AB23" s="5"/>
      <c r="AC23" s="5"/>
      <c r="AD23" s="337"/>
      <c r="AE23" s="5"/>
      <c r="AF23" s="5"/>
      <c r="AH23">
        <v>225</v>
      </c>
      <c r="AI23" s="73" t="str">
        <f t="shared" si="0"/>
        <v>á</v>
      </c>
    </row>
    <row r="24" spans="2:35" ht="14.6" x14ac:dyDescent="0.4">
      <c r="B24" s="23"/>
      <c r="C24" s="16"/>
      <c r="E24" s="17"/>
      <c r="F24" s="17"/>
      <c r="G24" s="17"/>
      <c r="H24" s="17"/>
      <c r="I24" s="17" t="s">
        <v>94</v>
      </c>
      <c r="J24" s="271"/>
      <c r="K24" s="272"/>
      <c r="L24" s="272"/>
      <c r="M24" s="273"/>
      <c r="N24" s="272"/>
      <c r="O24" s="272"/>
      <c r="P24" s="272"/>
      <c r="Q24" s="272"/>
      <c r="R24" s="274"/>
      <c r="S24" s="4"/>
      <c r="T24" s="366"/>
      <c r="U24" s="366"/>
      <c r="V24" s="366"/>
      <c r="W24" s="366"/>
      <c r="X24" s="366"/>
      <c r="Y24" s="366"/>
      <c r="Z24" s="366"/>
      <c r="AA24" s="5"/>
      <c r="AB24" s="5"/>
      <c r="AC24" s="5"/>
      <c r="AD24" s="337"/>
      <c r="AE24" s="5"/>
      <c r="AF24" s="5"/>
      <c r="AH24">
        <v>226</v>
      </c>
      <c r="AI24" s="73" t="str">
        <f t="shared" si="0"/>
        <v>â</v>
      </c>
    </row>
    <row r="25" spans="2:35" ht="14.6" x14ac:dyDescent="0.4">
      <c r="B25" s="23"/>
      <c r="C25" s="18"/>
      <c r="D25" s="19"/>
      <c r="E25" s="19"/>
      <c r="F25" s="19"/>
      <c r="G25" s="19"/>
      <c r="H25" s="19"/>
      <c r="I25" s="19" t="s">
        <v>11</v>
      </c>
      <c r="J25" s="275"/>
      <c r="K25" s="269"/>
      <c r="L25" s="269"/>
      <c r="M25" s="258"/>
      <c r="N25" s="269"/>
      <c r="O25" s="269"/>
      <c r="P25" s="269"/>
      <c r="Q25" s="269"/>
      <c r="R25" s="270"/>
      <c r="S25" s="4"/>
      <c r="T25" s="366"/>
      <c r="U25" s="366"/>
      <c r="V25" s="366"/>
      <c r="W25" s="366"/>
      <c r="X25" s="366"/>
      <c r="Y25" s="366"/>
      <c r="Z25" s="366"/>
      <c r="AA25" s="5"/>
      <c r="AB25" s="5"/>
      <c r="AC25" s="5"/>
      <c r="AD25" s="337"/>
      <c r="AE25" s="5"/>
      <c r="AF25" s="5"/>
      <c r="AH25">
        <v>227</v>
      </c>
      <c r="AI25" s="73" t="str">
        <f t="shared" si="0"/>
        <v>ã</v>
      </c>
    </row>
    <row r="26" spans="2:35" ht="20.25" customHeight="1" x14ac:dyDescent="0.4">
      <c r="B26" s="24" t="s">
        <v>12</v>
      </c>
      <c r="S26" s="4"/>
      <c r="T26" s="222" t="s">
        <v>913</v>
      </c>
      <c r="U26" s="222"/>
      <c r="V26" s="5"/>
      <c r="W26" s="5"/>
      <c r="X26" s="5"/>
      <c r="Y26" s="5"/>
      <c r="Z26" s="5"/>
      <c r="AA26" s="5"/>
      <c r="AB26" s="5"/>
      <c r="AC26" s="5"/>
      <c r="AD26" s="337"/>
      <c r="AE26" s="5"/>
      <c r="AF26" s="5"/>
      <c r="AH26">
        <v>228</v>
      </c>
      <c r="AI26" s="73" t="str">
        <f t="shared" si="0"/>
        <v>ä</v>
      </c>
    </row>
    <row r="27" spans="2:35" ht="15" customHeight="1" x14ac:dyDescent="0.4">
      <c r="B27" s="11" t="s">
        <v>16</v>
      </c>
      <c r="C27" s="276" t="s">
        <v>95</v>
      </c>
      <c r="D27" s="277"/>
      <c r="E27" s="277"/>
      <c r="F27" s="277"/>
      <c r="G27" s="277"/>
      <c r="H27" s="277"/>
      <c r="I27" s="277"/>
      <c r="J27" s="277"/>
      <c r="K27" s="277"/>
      <c r="L27" s="277"/>
      <c r="M27" s="278"/>
      <c r="N27" s="277"/>
      <c r="O27" s="277"/>
      <c r="P27" s="277"/>
      <c r="Q27" s="277"/>
      <c r="R27" s="279"/>
      <c r="S27" s="4"/>
      <c r="T27" s="222"/>
      <c r="U27" s="222"/>
      <c r="V27" s="5"/>
      <c r="W27" s="5"/>
      <c r="X27" s="5"/>
      <c r="Y27" s="5"/>
      <c r="Z27" s="5"/>
      <c r="AA27" s="5"/>
      <c r="AB27" s="5"/>
      <c r="AC27" s="5"/>
      <c r="AD27" s="337"/>
      <c r="AE27" s="5"/>
      <c r="AF27" s="5"/>
      <c r="AH27">
        <v>229</v>
      </c>
      <c r="AI27" s="73" t="str">
        <f t="shared" si="0"/>
        <v>å</v>
      </c>
    </row>
    <row r="28" spans="2:35" ht="15" customHeight="1" x14ac:dyDescent="0.4">
      <c r="B28" s="11"/>
      <c r="C28" s="280"/>
      <c r="D28" s="281"/>
      <c r="E28" s="281"/>
      <c r="F28" s="281"/>
      <c r="G28" s="281"/>
      <c r="H28" s="281"/>
      <c r="I28" s="281"/>
      <c r="J28" s="281"/>
      <c r="K28" s="281"/>
      <c r="L28" s="281"/>
      <c r="M28" s="281"/>
      <c r="N28" s="281"/>
      <c r="O28" s="281"/>
      <c r="P28" s="281"/>
      <c r="Q28" s="281"/>
      <c r="R28" s="282"/>
      <c r="S28" s="4"/>
      <c r="T28" s="223" t="str">
        <f>"There are currently "&amp;IF(LEN(TRIM(C29))=0,0,LEN(TRIM(C29))-LEN(SUBSTITUTE(C29," ",""))+1)&amp;" words entered for Section [5]"</f>
        <v>There are currently 5 words entered for Section [5]</v>
      </c>
      <c r="U28" s="223"/>
      <c r="V28" s="5"/>
      <c r="W28" s="5"/>
      <c r="X28" s="5"/>
      <c r="Y28" s="5"/>
      <c r="Z28" s="5"/>
      <c r="AA28" s="5"/>
      <c r="AB28" s="5"/>
      <c r="AC28" s="5"/>
      <c r="AD28" s="337"/>
      <c r="AE28" s="5"/>
      <c r="AF28" s="5"/>
      <c r="AG28" s="3" t="str">
        <f>"P02:"&amp;IF(LEN(TRIM(C29))=0,0,LEN(TRIM(C29))-LEN(SUBSTITUTE(C29," ",""))+1)</f>
        <v>P02:5</v>
      </c>
      <c r="AH28">
        <v>230</v>
      </c>
      <c r="AI28" s="73" t="str">
        <f t="shared" si="0"/>
        <v>æ</v>
      </c>
    </row>
    <row r="29" spans="2:35" ht="14.6" x14ac:dyDescent="0.4">
      <c r="B29" s="11"/>
      <c r="C29" s="283" t="s">
        <v>1021</v>
      </c>
      <c r="D29" s="284"/>
      <c r="E29" s="284"/>
      <c r="F29" s="284"/>
      <c r="G29" s="284"/>
      <c r="H29" s="284"/>
      <c r="I29" s="284"/>
      <c r="J29" s="284"/>
      <c r="K29" s="284"/>
      <c r="L29" s="284"/>
      <c r="M29" s="284"/>
      <c r="N29" s="284"/>
      <c r="O29" s="284"/>
      <c r="P29" s="284"/>
      <c r="Q29" s="284"/>
      <c r="R29" s="285"/>
      <c r="S29" s="4"/>
      <c r="T29" s="223"/>
      <c r="U29" s="223"/>
      <c r="V29" s="5"/>
      <c r="W29" s="5"/>
      <c r="X29" s="5"/>
      <c r="Y29" s="5"/>
      <c r="Z29" s="5"/>
      <c r="AA29" s="5"/>
      <c r="AB29" s="5"/>
      <c r="AC29" s="5"/>
      <c r="AD29" s="337"/>
      <c r="AE29" s="105" t="str">
        <f>IF(O42&gt;0,IF(C29="","!! ALERT !!  -  YOU HAVE NOT ENTERED ANYTHING IN THIS SECTION",""),"")</f>
        <v/>
      </c>
      <c r="AF29" s="5"/>
      <c r="AH29">
        <v>231</v>
      </c>
      <c r="AI29" s="73" t="str">
        <f t="shared" si="0"/>
        <v>ç</v>
      </c>
    </row>
    <row r="30" spans="2:35" ht="13.5" customHeight="1" x14ac:dyDescent="0.4">
      <c r="B30" s="11"/>
      <c r="C30" s="23"/>
      <c r="D30" s="23"/>
      <c r="E30" s="23"/>
      <c r="F30" s="23"/>
      <c r="G30" s="23"/>
      <c r="H30" s="23"/>
      <c r="I30" s="23"/>
      <c r="J30" s="23"/>
      <c r="K30" s="23"/>
      <c r="L30" s="23"/>
      <c r="M30" s="23"/>
      <c r="N30" s="23"/>
      <c r="O30" s="23"/>
      <c r="P30" s="23"/>
      <c r="Q30" s="23"/>
      <c r="R30" s="23"/>
      <c r="S30" s="25"/>
      <c r="T30" s="223"/>
      <c r="U30" s="223"/>
      <c r="V30" s="5"/>
      <c r="W30" s="5"/>
      <c r="X30" s="5"/>
      <c r="Y30" s="5"/>
      <c r="Z30" s="5"/>
      <c r="AA30" s="5"/>
      <c r="AB30" s="5"/>
      <c r="AC30" s="5"/>
      <c r="AD30" s="337"/>
      <c r="AE30" s="5"/>
      <c r="AF30" s="5"/>
      <c r="AH30">
        <v>232</v>
      </c>
      <c r="AI30" s="73" t="str">
        <f t="shared" si="0"/>
        <v>è</v>
      </c>
    </row>
    <row r="31" spans="2:35" ht="28.5" customHeight="1" x14ac:dyDescent="0.4">
      <c r="B31" s="11" t="s">
        <v>18</v>
      </c>
      <c r="C31" s="276" t="s">
        <v>88</v>
      </c>
      <c r="D31" s="277"/>
      <c r="E31" s="277"/>
      <c r="F31" s="277"/>
      <c r="G31" s="277"/>
      <c r="H31" s="277"/>
      <c r="I31" s="277"/>
      <c r="J31" s="277"/>
      <c r="K31" s="277"/>
      <c r="L31" s="277"/>
      <c r="M31" s="278"/>
      <c r="N31" s="277"/>
      <c r="O31" s="277"/>
      <c r="P31" s="277"/>
      <c r="Q31" s="277"/>
      <c r="R31" s="279"/>
      <c r="S31" s="4"/>
      <c r="T31" s="222" t="s">
        <v>914</v>
      </c>
      <c r="U31" s="222"/>
      <c r="V31" s="5"/>
      <c r="W31" s="5"/>
      <c r="X31" s="5"/>
      <c r="Y31" s="5"/>
      <c r="Z31" s="5"/>
      <c r="AA31" s="5"/>
      <c r="AB31" s="5"/>
      <c r="AC31" s="5"/>
      <c r="AD31" s="337"/>
      <c r="AE31" s="5"/>
      <c r="AF31" s="5"/>
      <c r="AH31">
        <v>233</v>
      </c>
      <c r="AI31" s="73" t="str">
        <f t="shared" si="0"/>
        <v>é</v>
      </c>
    </row>
    <row r="32" spans="2:35" ht="15" customHeight="1" x14ac:dyDescent="0.4">
      <c r="B32" s="11"/>
      <c r="C32" s="261" t="s">
        <v>1020</v>
      </c>
      <c r="D32" s="262"/>
      <c r="E32" s="262"/>
      <c r="F32" s="262"/>
      <c r="G32" s="262"/>
      <c r="H32" s="262"/>
      <c r="I32" s="262"/>
      <c r="J32" s="262"/>
      <c r="K32" s="262"/>
      <c r="L32" s="262"/>
      <c r="M32" s="262"/>
      <c r="N32" s="262"/>
      <c r="O32" s="262"/>
      <c r="P32" s="262"/>
      <c r="Q32" s="262"/>
      <c r="R32" s="263"/>
      <c r="S32" s="4"/>
      <c r="T32" s="224" t="str">
        <f>"There are currently "&amp;IF(LEN(TRIM(C32))=0,0,LEN(TRIM(C32))-LEN(SUBSTITUTE(C32," ",""))+1)&amp;" words in the response entered for Section [6]"</f>
        <v>There are currently 17 words in the response entered for Section [6]</v>
      </c>
      <c r="U32" s="224"/>
      <c r="V32" s="5"/>
      <c r="W32" s="5"/>
      <c r="X32" s="5"/>
      <c r="Y32" s="5"/>
      <c r="Z32" s="5"/>
      <c r="AA32" s="5"/>
      <c r="AB32" s="5"/>
      <c r="AC32" s="5"/>
      <c r="AD32" s="337"/>
      <c r="AE32" s="5" t="str">
        <f>IF((LEN(TRIM(C32))-LEN(SUBSTITUTE(C32," ",""))+1)&gt;50,"!! ALERT !!  -  YOU HAVE ENTERED TOO MANY WORDS IN this section - it has a limit of 50","")</f>
        <v/>
      </c>
      <c r="AF32" s="5" t="str">
        <f>IF((LEN(TRIM(C29))-LEN(SUBSTITUTE(C29," ",""))+1)&gt;10,"!! ALERT !!  -  YOU HAVE ENTERED TOO MANY WORDS IN this section - it has a limit of 10","")</f>
        <v/>
      </c>
      <c r="AG32" s="3" t="str">
        <f>"P03:"&amp;IF(LEN(TRIM(C32))=0,0,LEN(TRIM(C32))-LEN(SUBSTITUTE(C32," ",""))+1)</f>
        <v>P03:17</v>
      </c>
      <c r="AH32">
        <v>234</v>
      </c>
      <c r="AI32" s="73" t="str">
        <f t="shared" si="0"/>
        <v>ê</v>
      </c>
    </row>
    <row r="33" spans="2:35" ht="14.6" x14ac:dyDescent="0.4">
      <c r="B33" s="11"/>
      <c r="C33" s="261"/>
      <c r="D33" s="262"/>
      <c r="E33" s="262"/>
      <c r="F33" s="262"/>
      <c r="G33" s="262"/>
      <c r="H33" s="262"/>
      <c r="I33" s="262"/>
      <c r="J33" s="262"/>
      <c r="K33" s="262"/>
      <c r="L33" s="262"/>
      <c r="M33" s="262"/>
      <c r="N33" s="262"/>
      <c r="O33" s="262"/>
      <c r="P33" s="262"/>
      <c r="Q33" s="262"/>
      <c r="R33" s="263"/>
      <c r="S33" s="4"/>
      <c r="T33" s="224"/>
      <c r="U33" s="224"/>
      <c r="V33" s="5"/>
      <c r="W33" s="5"/>
      <c r="X33" s="5"/>
      <c r="Y33" s="5"/>
      <c r="Z33" s="5"/>
      <c r="AA33" s="5"/>
      <c r="AB33" s="5"/>
      <c r="AC33" s="5"/>
      <c r="AD33" s="337"/>
      <c r="AE33" s="5" t="str">
        <f>IF(O42&gt;0,IF(C32="","!! ALERT !!  -  YOU HAVE NOT ENTERED ANYTHING IN THIS SECTION",""),"")</f>
        <v/>
      </c>
      <c r="AF33" s="5"/>
      <c r="AH33">
        <v>235</v>
      </c>
      <c r="AI33" s="73" t="str">
        <f t="shared" si="0"/>
        <v>ë</v>
      </c>
    </row>
    <row r="34" spans="2:35" ht="14.6" x14ac:dyDescent="0.4">
      <c r="B34" s="11"/>
      <c r="C34" s="264"/>
      <c r="D34" s="265"/>
      <c r="E34" s="265"/>
      <c r="F34" s="265"/>
      <c r="G34" s="265"/>
      <c r="H34" s="265"/>
      <c r="I34" s="265"/>
      <c r="J34" s="265"/>
      <c r="K34" s="265"/>
      <c r="L34" s="265"/>
      <c r="M34" s="265"/>
      <c r="N34" s="265"/>
      <c r="O34" s="265"/>
      <c r="P34" s="265"/>
      <c r="Q34" s="265"/>
      <c r="R34" s="266"/>
      <c r="S34" s="4"/>
      <c r="T34" s="224"/>
      <c r="U34" s="224"/>
      <c r="V34" s="5"/>
      <c r="W34" s="5"/>
      <c r="X34" s="5"/>
      <c r="Y34" s="5"/>
      <c r="Z34" s="5"/>
      <c r="AA34" s="5"/>
      <c r="AB34" s="5"/>
      <c r="AC34" s="5"/>
      <c r="AD34" s="337"/>
      <c r="AE34" s="95"/>
      <c r="AF34" s="95"/>
      <c r="AH34">
        <v>236</v>
      </c>
      <c r="AI34" s="73" t="str">
        <f t="shared" si="0"/>
        <v>ì</v>
      </c>
    </row>
    <row r="35" spans="2:35" ht="6.75" customHeight="1" x14ac:dyDescent="0.4">
      <c r="B35" s="11"/>
      <c r="C35" s="20"/>
      <c r="S35" s="4"/>
      <c r="T35" s="128"/>
      <c r="U35" s="128"/>
      <c r="V35" s="5"/>
      <c r="W35" s="5"/>
      <c r="X35" s="5"/>
      <c r="Y35" s="5"/>
      <c r="Z35" s="5"/>
      <c r="AA35" s="5"/>
      <c r="AB35" s="5"/>
      <c r="AC35" s="5"/>
      <c r="AD35" s="337"/>
      <c r="AE35" s="5"/>
      <c r="AF35" s="5"/>
    </row>
    <row r="36" spans="2:35" ht="15" customHeight="1" x14ac:dyDescent="0.4">
      <c r="B36" s="11" t="s">
        <v>19</v>
      </c>
      <c r="C36" s="20" t="s">
        <v>104</v>
      </c>
      <c r="G36" s="49" t="s">
        <v>20</v>
      </c>
      <c r="H36" s="20" t="s">
        <v>109</v>
      </c>
      <c r="L36" s="49" t="s">
        <v>26</v>
      </c>
      <c r="M36" s="20" t="s">
        <v>117</v>
      </c>
      <c r="Q36" s="51"/>
      <c r="R36" s="239" t="s">
        <v>15</v>
      </c>
      <c r="S36" s="4"/>
      <c r="T36" s="221" t="str">
        <f>IF(E38&gt;G17,"(P04) Your entry for [7] is higher than your entry for [2] - this is not possible","")</f>
        <v/>
      </c>
      <c r="U36" s="221"/>
      <c r="V36" s="221"/>
      <c r="W36" s="221"/>
      <c r="X36" s="221"/>
      <c r="Y36" s="221"/>
      <c r="Z36" s="221"/>
      <c r="AA36" s="221"/>
      <c r="AB36" s="123"/>
      <c r="AC36" s="123"/>
      <c r="AD36" s="337"/>
      <c r="AE36" s="123"/>
      <c r="AF36" s="123"/>
      <c r="AG36" s="3" t="str">
        <f>IF(E38&gt;G17,"P04:E","")</f>
        <v/>
      </c>
      <c r="AH36">
        <v>237</v>
      </c>
      <c r="AI36" s="73" t="str">
        <f>CHAR(AH36)</f>
        <v>í</v>
      </c>
    </row>
    <row r="37" spans="2:35" ht="15" customHeight="1" thickBot="1" x14ac:dyDescent="0.45">
      <c r="B37" s="11"/>
      <c r="C37" s="20" t="s">
        <v>105</v>
      </c>
      <c r="G37" s="11"/>
      <c r="H37" s="20" t="s">
        <v>110</v>
      </c>
      <c r="L37" s="11"/>
      <c r="M37" s="20" t="s">
        <v>116</v>
      </c>
      <c r="Q37" s="51"/>
      <c r="R37" s="240"/>
      <c r="S37" s="4"/>
      <c r="T37" s="221" t="str">
        <f>IF(J38&gt;P17,"(P05) Your entry for [8] is higher than your entry for [3] - this is not possible","")</f>
        <v/>
      </c>
      <c r="U37" s="221"/>
      <c r="V37" s="221"/>
      <c r="W37" s="221"/>
      <c r="X37" s="221"/>
      <c r="Y37" s="221"/>
      <c r="Z37" s="221"/>
      <c r="AA37" s="221"/>
      <c r="AB37" s="123"/>
      <c r="AC37" s="123"/>
      <c r="AD37" s="337"/>
      <c r="AE37" s="123"/>
      <c r="AF37" s="123"/>
      <c r="AG37" s="3" t="str">
        <f>IF(J38&gt;P17,"P05:E","")</f>
        <v/>
      </c>
      <c r="AH37">
        <v>238</v>
      </c>
      <c r="AI37" s="73" t="str">
        <f>CHAR(AH37)</f>
        <v>î</v>
      </c>
    </row>
    <row r="38" spans="2:35" ht="15" customHeight="1" x14ac:dyDescent="0.4">
      <c r="B38" s="11"/>
      <c r="C38" s="20" t="s">
        <v>106</v>
      </c>
      <c r="E38" s="244">
        <v>0</v>
      </c>
      <c r="F38" s="245"/>
      <c r="G38" s="11"/>
      <c r="H38" s="20" t="s">
        <v>111</v>
      </c>
      <c r="J38" s="244">
        <v>0</v>
      </c>
      <c r="K38" s="245"/>
      <c r="L38" s="11"/>
      <c r="M38" s="20" t="s">
        <v>945</v>
      </c>
      <c r="P38" s="250">
        <v>0</v>
      </c>
      <c r="Q38" s="51"/>
      <c r="R38" s="240"/>
      <c r="S38" s="4"/>
      <c r="T38" s="221" t="str">
        <f>IF(P38&gt;(E38-J38),"(P06) Your entry for [9] is higher than the difference between your entries for [7] and [8] - this is not possible","")</f>
        <v/>
      </c>
      <c r="U38" s="221"/>
      <c r="V38" s="221"/>
      <c r="W38" s="221"/>
      <c r="X38" s="221"/>
      <c r="Y38" s="221"/>
      <c r="Z38" s="221"/>
      <c r="AA38" s="221"/>
      <c r="AB38" s="123"/>
      <c r="AC38" s="123"/>
      <c r="AD38" s="337"/>
      <c r="AE38" s="123"/>
      <c r="AF38" s="123"/>
      <c r="AG38" s="3" t="str">
        <f>IF(P38&gt;(E38-J38),"P06:E","")</f>
        <v/>
      </c>
    </row>
    <row r="39" spans="2:35" ht="15" customHeight="1" x14ac:dyDescent="0.4">
      <c r="B39" s="11"/>
      <c r="C39" s="20" t="s">
        <v>107</v>
      </c>
      <c r="E39" s="246"/>
      <c r="F39" s="247"/>
      <c r="G39" s="11"/>
      <c r="H39" s="20" t="s">
        <v>112</v>
      </c>
      <c r="J39" s="246"/>
      <c r="K39" s="247"/>
      <c r="L39" s="11"/>
      <c r="M39" s="20" t="s">
        <v>114</v>
      </c>
      <c r="P39" s="251"/>
      <c r="Q39" s="51"/>
      <c r="R39" s="378" t="e">
        <f>AH1</f>
        <v>#REF!</v>
      </c>
      <c r="S39" s="4"/>
      <c r="T39" s="221"/>
      <c r="U39" s="221"/>
      <c r="V39" s="221"/>
      <c r="W39" s="221"/>
      <c r="X39" s="221"/>
      <c r="Y39" s="221"/>
      <c r="Z39" s="221"/>
      <c r="AA39" s="221"/>
      <c r="AB39" s="123"/>
      <c r="AC39" s="123"/>
      <c r="AD39" s="337"/>
      <c r="AE39" s="123"/>
      <c r="AF39" s="123"/>
    </row>
    <row r="40" spans="2:35" ht="15" customHeight="1" thickBot="1" x14ac:dyDescent="0.45">
      <c r="B40" s="11"/>
      <c r="C40" s="20" t="s">
        <v>108</v>
      </c>
      <c r="E40" s="248"/>
      <c r="F40" s="249"/>
      <c r="G40" s="11"/>
      <c r="H40" s="20" t="s">
        <v>113</v>
      </c>
      <c r="J40" s="248"/>
      <c r="K40" s="249"/>
      <c r="L40" s="11"/>
      <c r="M40" s="20" t="s">
        <v>115</v>
      </c>
      <c r="P40" s="252"/>
      <c r="Q40" s="51"/>
      <c r="R40" s="378"/>
      <c r="S40" s="4"/>
      <c r="T40" s="5" t="s">
        <v>959</v>
      </c>
      <c r="U40" s="5" t="s">
        <v>960</v>
      </c>
      <c r="V40" s="5"/>
      <c r="W40" s="5"/>
      <c r="X40" s="5"/>
      <c r="Y40" s="5"/>
      <c r="Z40" s="5"/>
      <c r="AA40" s="5"/>
      <c r="AB40" s="5"/>
      <c r="AC40" s="5"/>
      <c r="AD40" s="337"/>
      <c r="AE40" s="5"/>
      <c r="AF40" s="5"/>
    </row>
    <row r="41" spans="2:35" ht="6.75" customHeight="1" x14ac:dyDescent="0.4">
      <c r="B41" s="11"/>
      <c r="C41" s="20"/>
      <c r="R41" s="378"/>
      <c r="S41" s="4"/>
      <c r="T41" s="368" t="s">
        <v>922</v>
      </c>
      <c r="U41" s="368"/>
      <c r="V41" s="368"/>
      <c r="W41" s="368"/>
      <c r="X41" s="368"/>
      <c r="Y41" s="368"/>
      <c r="Z41" s="5"/>
      <c r="AA41" s="5"/>
      <c r="AB41" s="5"/>
      <c r="AC41" s="5"/>
      <c r="AD41" s="337"/>
      <c r="AE41" s="5"/>
      <c r="AF41" s="5"/>
    </row>
    <row r="42" spans="2:35" ht="28.5" customHeight="1" x14ac:dyDescent="0.4">
      <c r="B42" s="50" t="s">
        <v>27</v>
      </c>
      <c r="C42" s="289" t="s">
        <v>17</v>
      </c>
      <c r="D42" s="289"/>
      <c r="E42" s="289"/>
      <c r="F42" s="289"/>
      <c r="G42" s="289"/>
      <c r="H42" s="289"/>
      <c r="I42" s="289"/>
      <c r="J42" s="289"/>
      <c r="K42" s="289"/>
      <c r="L42" s="289"/>
      <c r="M42" s="290"/>
      <c r="N42" s="289"/>
      <c r="O42" s="291">
        <v>0</v>
      </c>
      <c r="P42" s="292"/>
      <c r="R42" s="378"/>
      <c r="S42" s="4"/>
      <c r="T42" s="368"/>
      <c r="U42" s="368"/>
      <c r="V42" s="368"/>
      <c r="W42" s="368"/>
      <c r="X42" s="368"/>
      <c r="Y42" s="368"/>
      <c r="Z42" s="86"/>
      <c r="AA42" s="5"/>
      <c r="AB42" s="5"/>
      <c r="AC42" s="5"/>
      <c r="AD42" s="337"/>
      <c r="AE42" s="5"/>
      <c r="AF42" s="5"/>
    </row>
    <row r="43" spans="2:35" ht="28.5" customHeight="1" x14ac:dyDescent="0.4">
      <c r="B43" s="50" t="s">
        <v>28</v>
      </c>
      <c r="C43" s="289" t="s">
        <v>1085</v>
      </c>
      <c r="D43" s="289"/>
      <c r="E43" s="289"/>
      <c r="F43" s="289"/>
      <c r="G43" s="289"/>
      <c r="H43" s="289"/>
      <c r="I43" s="289"/>
      <c r="J43" s="289"/>
      <c r="K43" s="289"/>
      <c r="L43" s="289"/>
      <c r="M43" s="290"/>
      <c r="N43" s="289"/>
      <c r="O43" s="233">
        <f>P95</f>
        <v>0</v>
      </c>
      <c r="P43" s="234">
        <f>P95</f>
        <v>0</v>
      </c>
      <c r="R43" s="378"/>
      <c r="S43" s="4"/>
      <c r="T43" s="368"/>
      <c r="U43" s="368"/>
      <c r="V43" s="368"/>
      <c r="W43" s="368"/>
      <c r="X43" s="368"/>
      <c r="Y43" s="368"/>
      <c r="Z43" s="86"/>
      <c r="AA43" s="5"/>
      <c r="AB43" s="5"/>
      <c r="AC43" s="5"/>
      <c r="AD43" s="337"/>
      <c r="AE43" s="5"/>
      <c r="AF43" s="5"/>
    </row>
    <row r="44" spans="2:35" ht="28.5" customHeight="1" x14ac:dyDescent="0.4">
      <c r="B44" s="50" t="s">
        <v>47</v>
      </c>
      <c r="C44" s="289" t="s">
        <v>887</v>
      </c>
      <c r="D44" s="289"/>
      <c r="E44" s="289"/>
      <c r="F44" s="289"/>
      <c r="G44" s="289"/>
      <c r="H44" s="289"/>
      <c r="I44" s="289"/>
      <c r="J44" s="289"/>
      <c r="K44" s="289"/>
      <c r="L44" s="289"/>
      <c r="M44" s="290"/>
      <c r="N44" s="289"/>
      <c r="O44" s="291">
        <v>0</v>
      </c>
      <c r="P44" s="292"/>
      <c r="R44" s="378"/>
      <c r="S44" s="4"/>
      <c r="T44" s="365" t="str">
        <f>IF((O42+O44+O45)&lt;&gt;O43,"Currently, there is a difference of "&amp;TEXT(O43-(O42+O44+O45),"£#,##0"),"")</f>
        <v/>
      </c>
      <c r="U44" s="365"/>
      <c r="V44" s="365"/>
      <c r="W44" s="365"/>
      <c r="X44" s="365"/>
      <c r="Y44" s="365"/>
      <c r="Z44" s="5"/>
      <c r="AA44" s="109">
        <f>ABS(O43-(O42+O44+O45))</f>
        <v>0</v>
      </c>
      <c r="AB44" s="5"/>
      <c r="AC44" s="5"/>
      <c r="AD44" s="337"/>
      <c r="AE44" s="110" t="str">
        <f>IF((O42+O44+O45)&lt;&gt;O43,"!! ALERT !! - The total of the values you provide for Sections [10], [12] and [13] should equal the value showing in Section [11] - Currently, there is a difference of "&amp;TEXT(ABS(O43-(O42+O44+O45)),"£#,##0"),"")</f>
        <v/>
      </c>
      <c r="AF44" s="5"/>
      <c r="AG44" s="3" t="str">
        <f>IF((O42+O44+O45)&lt;&gt;O43,"P07:"&amp;TEXT(O43-(O42+O44+O45),"£#,##0"),"")</f>
        <v/>
      </c>
    </row>
    <row r="45" spans="2:35" ht="28.5" customHeight="1" x14ac:dyDescent="0.4">
      <c r="B45" s="50" t="s">
        <v>48</v>
      </c>
      <c r="C45" s="338" t="s">
        <v>878</v>
      </c>
      <c r="D45" s="339"/>
      <c r="E45" s="339"/>
      <c r="F45" s="339"/>
      <c r="G45" s="339"/>
      <c r="H45" s="339"/>
      <c r="I45" s="339"/>
      <c r="J45" s="339"/>
      <c r="K45" s="339"/>
      <c r="L45" s="339"/>
      <c r="M45" s="340"/>
      <c r="N45" s="341"/>
      <c r="O45" s="291">
        <v>0</v>
      </c>
      <c r="P45" s="292"/>
      <c r="R45" s="379"/>
      <c r="S45" s="4"/>
      <c r="T45" s="369" t="str">
        <f>IF(O42&gt;0,IF(O42=O43,"You are requesting 100% of your project's cost. Please note that, with the exception of WCITS, the Trustees prefer to be a 'funding partner' rather than be asked to cover all costs ",""),"")</f>
        <v/>
      </c>
      <c r="U45" s="369"/>
      <c r="V45" s="369"/>
      <c r="W45" s="369"/>
      <c r="X45" s="369"/>
      <c r="Y45" s="369"/>
      <c r="Z45" s="369"/>
      <c r="AA45" s="5"/>
      <c r="AB45" s="5"/>
      <c r="AC45" s="5"/>
      <c r="AD45" s="337"/>
      <c r="AE45" s="5"/>
      <c r="AF45" s="5"/>
    </row>
    <row r="46" spans="2:35" ht="7" customHeight="1" thickBot="1" x14ac:dyDescent="0.45">
      <c r="B46" s="23"/>
      <c r="C46" s="147"/>
      <c r="D46" s="147"/>
      <c r="E46" s="147"/>
      <c r="F46" s="147"/>
      <c r="G46" s="147"/>
      <c r="H46" s="147"/>
      <c r="I46" s="147"/>
      <c r="J46" s="147"/>
      <c r="K46" s="147"/>
      <c r="L46" s="147"/>
      <c r="M46" s="147"/>
      <c r="N46" s="147"/>
      <c r="O46" s="147"/>
      <c r="P46" s="147"/>
      <c r="Q46" s="147"/>
      <c r="R46" s="147"/>
      <c r="S46" s="30"/>
      <c r="T46" s="369"/>
      <c r="U46" s="369"/>
      <c r="V46" s="369"/>
      <c r="W46" s="369"/>
      <c r="X46" s="369"/>
      <c r="Y46" s="369"/>
      <c r="Z46" s="369"/>
      <c r="AA46" s="5"/>
      <c r="AB46" s="5"/>
      <c r="AC46" s="5"/>
      <c r="AD46" s="337"/>
      <c r="AE46" s="5"/>
      <c r="AF46" s="5"/>
    </row>
    <row r="47" spans="2:35" ht="12" customHeight="1" x14ac:dyDescent="0.4">
      <c r="B47" s="23"/>
      <c r="C47" s="351" t="s">
        <v>1044</v>
      </c>
      <c r="D47" s="352"/>
      <c r="E47" s="352"/>
      <c r="F47" s="352"/>
      <c r="G47" s="352"/>
      <c r="H47" s="352"/>
      <c r="I47" s="352"/>
      <c r="J47" s="353"/>
      <c r="K47" s="135"/>
      <c r="Q47" s="137" t="s">
        <v>118</v>
      </c>
      <c r="S47" s="4"/>
      <c r="T47" s="369"/>
      <c r="U47" s="369"/>
      <c r="V47" s="369"/>
      <c r="W47" s="369"/>
      <c r="X47" s="369"/>
      <c r="Y47" s="369"/>
      <c r="Z47" s="369"/>
      <c r="AA47" s="5"/>
      <c r="AB47" s="5"/>
      <c r="AC47" s="5"/>
      <c r="AD47" s="337"/>
      <c r="AE47" s="5"/>
      <c r="AF47" s="5"/>
    </row>
    <row r="48" spans="2:35" ht="12" customHeight="1" x14ac:dyDescent="0.4">
      <c r="B48" s="23"/>
      <c r="C48" s="354"/>
      <c r="D48" s="355"/>
      <c r="E48" s="355"/>
      <c r="F48" s="355"/>
      <c r="G48" s="355"/>
      <c r="H48" s="355"/>
      <c r="I48" s="355"/>
      <c r="J48" s="356"/>
      <c r="K48" s="136" t="e">
        <f>"grant req'd [10] ÷ [7] = "&amp;DOLLAR(O42/E38,0)&amp;"        "&amp;"other [13] ÷ [7] = "&amp;DOLLAR(O45/E38,0)&amp;"        "&amp;"own [12] ÷ [7] = "&amp;DOLLAR(O44/E38,0)</f>
        <v>#DIV/0!</v>
      </c>
      <c r="Q48" s="79"/>
      <c r="S48" s="4"/>
      <c r="T48" s="369"/>
      <c r="U48" s="369"/>
      <c r="V48" s="369"/>
      <c r="W48" s="369"/>
      <c r="X48" s="369"/>
      <c r="Y48" s="369"/>
      <c r="Z48" s="369"/>
      <c r="AA48" s="5"/>
      <c r="AB48" s="5"/>
      <c r="AC48" s="5"/>
      <c r="AD48" s="337"/>
      <c r="AE48" s="5"/>
      <c r="AF48" s="5"/>
    </row>
    <row r="49" spans="2:33" ht="12" customHeight="1" thickBot="1" x14ac:dyDescent="0.45">
      <c r="B49" s="23"/>
      <c r="C49" s="357"/>
      <c r="D49" s="358"/>
      <c r="E49" s="358"/>
      <c r="F49" s="358"/>
      <c r="G49" s="358"/>
      <c r="H49" s="358"/>
      <c r="I49" s="358"/>
      <c r="J49" s="359"/>
      <c r="K49" s="136" t="e">
        <f>"t/cost [11] ÷ [7] = "&amp;DOLLAR(O43/E38,0)&amp;"        "&amp;"F/Hshp only:SG [10] ÷ [8]+[9] = "&amp;DOLLAR(O42/(J38+P38),0)</f>
        <v>#DIV/0!</v>
      </c>
      <c r="Q49" s="79"/>
      <c r="S49" s="4"/>
      <c r="T49" s="369"/>
      <c r="U49" s="369"/>
      <c r="V49" s="369"/>
      <c r="W49" s="369"/>
      <c r="X49" s="369"/>
      <c r="Y49" s="369"/>
      <c r="Z49" s="369"/>
      <c r="AA49" s="5"/>
      <c r="AB49" s="5"/>
      <c r="AC49" s="5"/>
      <c r="AD49" s="337"/>
      <c r="AE49" s="5"/>
      <c r="AF49" s="5"/>
    </row>
    <row r="50" spans="2:33" ht="7" customHeight="1" x14ac:dyDescent="0.4">
      <c r="B50" s="23"/>
      <c r="C50" s="147"/>
      <c r="D50" s="147"/>
      <c r="E50" s="147"/>
      <c r="F50" s="147"/>
      <c r="G50" s="147"/>
      <c r="H50" s="147"/>
      <c r="I50" s="147"/>
      <c r="J50" s="147"/>
      <c r="K50" s="147"/>
      <c r="L50" s="147"/>
      <c r="M50" s="147"/>
      <c r="N50" s="147"/>
      <c r="O50" s="147"/>
      <c r="P50" s="147"/>
      <c r="Q50" s="147"/>
      <c r="R50" s="147"/>
      <c r="S50" s="30"/>
      <c r="T50" s="148"/>
      <c r="U50" s="148"/>
      <c r="V50" s="148"/>
      <c r="W50" s="148"/>
      <c r="X50" s="148"/>
      <c r="Y50" s="148"/>
      <c r="Z50" s="148"/>
      <c r="AA50" s="5"/>
      <c r="AB50" s="5"/>
      <c r="AC50" s="5"/>
      <c r="AD50" s="337"/>
      <c r="AE50" s="5"/>
      <c r="AF50" s="5"/>
    </row>
    <row r="51" spans="2:33" ht="12" customHeight="1" x14ac:dyDescent="0.4">
      <c r="B51" s="342" t="s">
        <v>15</v>
      </c>
      <c r="C51" s="343"/>
      <c r="D51" s="348" t="s">
        <v>51</v>
      </c>
      <c r="E51" s="317" t="str">
        <f ca="1">T2</f>
        <v>#1 RECEIVED 14-Apr-2026</v>
      </c>
      <c r="F51" s="317"/>
      <c r="G51" s="317"/>
      <c r="H51" s="317"/>
      <c r="I51" s="318"/>
      <c r="J51" s="27" t="s">
        <v>888</v>
      </c>
      <c r="K51" s="28"/>
      <c r="L51" s="28"/>
      <c r="M51" s="78"/>
      <c r="N51" s="28"/>
      <c r="O51" s="29"/>
      <c r="P51" s="350" t="s">
        <v>21</v>
      </c>
      <c r="Q51" s="350"/>
      <c r="R51" s="350"/>
      <c r="S51" s="30"/>
      <c r="T51" s="81"/>
      <c r="U51" s="81"/>
      <c r="V51" s="5"/>
      <c r="W51" s="5"/>
      <c r="X51" s="5"/>
      <c r="Y51" s="5"/>
      <c r="Z51" s="5"/>
      <c r="AA51" s="5"/>
      <c r="AB51" s="5"/>
      <c r="AC51" s="5"/>
      <c r="AD51" s="337"/>
      <c r="AE51" s="5"/>
      <c r="AF51" s="5"/>
    </row>
    <row r="52" spans="2:33" ht="12" customHeight="1" x14ac:dyDescent="0.4">
      <c r="B52" s="344"/>
      <c r="C52" s="345"/>
      <c r="D52" s="349"/>
      <c r="E52" s="319"/>
      <c r="F52" s="319"/>
      <c r="G52" s="319"/>
      <c r="H52" s="319"/>
      <c r="I52" s="320"/>
      <c r="J52" s="31" t="s">
        <v>22</v>
      </c>
      <c r="K52" s="32"/>
      <c r="L52" s="33" t="s">
        <v>889</v>
      </c>
      <c r="M52" s="33"/>
      <c r="N52" s="33"/>
      <c r="O52" s="34"/>
      <c r="P52" s="350"/>
      <c r="Q52" s="350"/>
      <c r="R52" s="350"/>
      <c r="S52" s="30"/>
      <c r="T52" s="80"/>
      <c r="U52" s="80"/>
      <c r="V52" s="5"/>
      <c r="W52" s="5"/>
      <c r="X52" s="5"/>
      <c r="Y52" s="5"/>
      <c r="Z52" s="5"/>
      <c r="AA52" s="5"/>
      <c r="AB52" s="5"/>
      <c r="AC52" s="5"/>
      <c r="AD52" s="337"/>
      <c r="AE52" s="5"/>
      <c r="AF52" s="5"/>
    </row>
    <row r="53" spans="2:33" ht="12" customHeight="1" x14ac:dyDescent="0.4">
      <c r="B53" s="344"/>
      <c r="C53" s="345"/>
      <c r="D53" s="348" t="s">
        <v>23</v>
      </c>
      <c r="E53" s="321"/>
      <c r="F53" s="321"/>
      <c r="G53" s="321"/>
      <c r="H53" s="321"/>
      <c r="I53" s="322"/>
      <c r="J53" s="31" t="s">
        <v>24</v>
      </c>
      <c r="K53" s="32"/>
      <c r="L53" s="32"/>
      <c r="M53" s="32"/>
      <c r="N53" s="32"/>
      <c r="O53" s="34"/>
      <c r="P53" s="350" t="s">
        <v>25</v>
      </c>
      <c r="Q53" s="350"/>
      <c r="R53" s="350"/>
      <c r="S53" s="30"/>
      <c r="T53" s="80"/>
      <c r="U53" s="80"/>
      <c r="V53" s="5"/>
      <c r="W53" s="5"/>
      <c r="X53" s="5"/>
      <c r="Y53" s="5"/>
      <c r="Z53" s="5"/>
      <c r="AA53" s="5"/>
      <c r="AB53" s="5"/>
      <c r="AC53" s="5"/>
      <c r="AD53" s="337"/>
      <c r="AE53" s="5"/>
      <c r="AF53" s="5"/>
    </row>
    <row r="54" spans="2:33" ht="12" customHeight="1" x14ac:dyDescent="0.4">
      <c r="B54" s="346"/>
      <c r="C54" s="347"/>
      <c r="D54" s="349"/>
      <c r="E54" s="323"/>
      <c r="F54" s="323"/>
      <c r="G54" s="323"/>
      <c r="H54" s="323"/>
      <c r="I54" s="324"/>
      <c r="J54" s="35" t="s">
        <v>961</v>
      </c>
      <c r="K54" s="36"/>
      <c r="L54" s="36"/>
      <c r="M54" s="36"/>
      <c r="N54" s="36"/>
      <c r="O54" s="37"/>
      <c r="P54" s="350"/>
      <c r="Q54" s="350"/>
      <c r="R54" s="350"/>
      <c r="S54" s="30"/>
      <c r="T54" s="80"/>
      <c r="U54" s="80"/>
      <c r="V54" s="5"/>
      <c r="W54" s="5"/>
      <c r="X54" s="5"/>
      <c r="Y54" s="5"/>
      <c r="Z54" s="5"/>
      <c r="AA54" s="5"/>
      <c r="AB54" s="5"/>
      <c r="AC54" s="5"/>
      <c r="AD54" s="337"/>
      <c r="AE54" s="5"/>
      <c r="AF54" s="5"/>
    </row>
    <row r="55" spans="2:33" ht="7" customHeight="1" x14ac:dyDescent="0.4">
      <c r="B55" s="23"/>
      <c r="C55" s="127"/>
      <c r="D55" s="127"/>
      <c r="E55" s="127"/>
      <c r="F55" s="127"/>
      <c r="G55" s="127"/>
      <c r="H55" s="127"/>
      <c r="I55" s="127"/>
      <c r="J55" s="127"/>
      <c r="K55" s="127"/>
      <c r="L55" s="127"/>
      <c r="M55" s="127"/>
      <c r="N55" s="127"/>
      <c r="O55" s="127"/>
      <c r="P55" s="127"/>
      <c r="Q55" s="127"/>
      <c r="R55" s="127"/>
      <c r="S55" s="30"/>
      <c r="T55" s="80"/>
      <c r="U55" s="80"/>
      <c r="V55" s="5"/>
      <c r="W55" s="5"/>
      <c r="X55" s="5"/>
      <c r="Y55" s="5"/>
      <c r="Z55" s="5"/>
      <c r="AA55" s="5"/>
      <c r="AB55" s="5"/>
      <c r="AC55" s="5"/>
      <c r="AD55" s="337"/>
      <c r="AE55" s="5"/>
      <c r="AF55" s="5"/>
    </row>
    <row r="56" spans="2:33" ht="34.5" customHeight="1" x14ac:dyDescent="0.4">
      <c r="B56" s="149" t="s">
        <v>1068</v>
      </c>
      <c r="C56" s="381" t="s">
        <v>1071</v>
      </c>
      <c r="D56" s="382"/>
      <c r="E56" s="382"/>
      <c r="F56" s="382"/>
      <c r="G56" s="382"/>
      <c r="H56" s="382"/>
      <c r="I56" s="382"/>
      <c r="J56" s="374"/>
      <c r="K56" s="375"/>
      <c r="L56" s="375"/>
      <c r="M56" s="334"/>
      <c r="N56" s="375"/>
      <c r="O56" s="375"/>
      <c r="P56" s="375"/>
      <c r="Q56" s="375"/>
      <c r="R56" s="376"/>
      <c r="S56" s="4"/>
      <c r="T56" s="221" t="str">
        <f>IF(J56="","(P08a) Your entry for [14a] is currently blank - please enter a meaningful response
NB the Trustees of the Tottenham Grammar School Foundation will not approve retrospective applications","NB the Trustees of the Tottenham Grammar School Foundation will not approve retrospective applications")</f>
        <v>(P08a) Your entry for [14a] is currently blank - please enter a meaningful response
NB the Trustees of the Tottenham Grammar School Foundation will not approve retrospective applications</v>
      </c>
      <c r="U56" s="221"/>
      <c r="V56" s="221"/>
      <c r="W56" s="221"/>
      <c r="X56" s="221"/>
      <c r="Y56" s="221"/>
      <c r="Z56" s="221"/>
      <c r="AA56" s="221"/>
      <c r="AB56" s="146"/>
      <c r="AC56" s="146"/>
      <c r="AD56" s="337"/>
      <c r="AE56" s="146"/>
      <c r="AF56" s="146"/>
      <c r="AG56" s="3" t="str">
        <f>IF(J56="","P08:E","")</f>
        <v>P08:E</v>
      </c>
    </row>
    <row r="57" spans="2:33" ht="7" customHeight="1" x14ac:dyDescent="0.4">
      <c r="B57" s="150"/>
      <c r="C57" s="147"/>
      <c r="D57" s="147"/>
      <c r="E57" s="147"/>
      <c r="F57" s="147"/>
      <c r="G57" s="147"/>
      <c r="H57" s="147"/>
      <c r="I57" s="147"/>
      <c r="J57" s="147"/>
      <c r="K57" s="147"/>
      <c r="L57" s="147"/>
      <c r="M57" s="147"/>
      <c r="N57" s="147"/>
      <c r="O57" s="147"/>
      <c r="P57" s="147"/>
      <c r="Q57" s="147"/>
      <c r="R57" s="147"/>
      <c r="S57" s="30"/>
      <c r="T57" s="80"/>
      <c r="U57" s="80"/>
      <c r="V57" s="5"/>
      <c r="W57" s="5"/>
      <c r="X57" s="5"/>
      <c r="Y57" s="5"/>
      <c r="Z57" s="5"/>
      <c r="AA57" s="5"/>
      <c r="AB57" s="5"/>
      <c r="AC57" s="5"/>
      <c r="AD57" s="337"/>
      <c r="AE57" s="5"/>
      <c r="AF57" s="5"/>
    </row>
    <row r="58" spans="2:33" ht="45.75" customHeight="1" x14ac:dyDescent="0.4">
      <c r="B58" s="149" t="s">
        <v>1069</v>
      </c>
      <c r="C58" s="332" t="s">
        <v>1070</v>
      </c>
      <c r="D58" s="333"/>
      <c r="E58" s="333"/>
      <c r="F58" s="333"/>
      <c r="G58" s="333"/>
      <c r="H58" s="333"/>
      <c r="I58" s="333"/>
      <c r="J58" s="333"/>
      <c r="K58" s="333"/>
      <c r="L58" s="333"/>
      <c r="M58" s="333"/>
      <c r="N58" s="333"/>
      <c r="O58" s="334"/>
      <c r="P58" s="334"/>
      <c r="Q58" s="334"/>
      <c r="R58" s="335"/>
      <c r="S58" s="4"/>
      <c r="T58" s="221" t="str">
        <f>IF(O58="","(P08b) Your entry for [14b] is currently blank - please enter a meaningful response","")</f>
        <v>(P08b) Your entry for [14b] is currently blank - please enter a meaningful response</v>
      </c>
      <c r="U58" s="221"/>
      <c r="V58" s="221"/>
      <c r="W58" s="221"/>
      <c r="X58" s="221"/>
      <c r="Y58" s="221"/>
      <c r="Z58" s="221"/>
      <c r="AA58" s="221"/>
      <c r="AB58" s="146"/>
      <c r="AC58" s="146"/>
      <c r="AD58" s="337"/>
      <c r="AE58" s="146"/>
      <c r="AF58" s="146"/>
    </row>
    <row r="59" spans="2:33" ht="6" customHeight="1" x14ac:dyDescent="0.4">
      <c r="B59" s="11"/>
      <c r="C59" s="127"/>
      <c r="D59" s="127"/>
      <c r="E59" s="127"/>
      <c r="F59" s="127"/>
      <c r="G59" s="127"/>
      <c r="H59" s="127"/>
      <c r="I59" s="127"/>
      <c r="J59" s="127"/>
      <c r="K59" s="127"/>
      <c r="L59" s="127"/>
      <c r="M59" s="127"/>
      <c r="N59" s="127"/>
      <c r="O59" s="127"/>
      <c r="P59" s="127"/>
      <c r="Q59" s="127"/>
      <c r="R59" s="127"/>
      <c r="S59" s="30"/>
      <c r="T59" s="380" t="s">
        <v>930</v>
      </c>
      <c r="U59" s="380"/>
      <c r="V59" s="380"/>
      <c r="W59" s="380"/>
      <c r="X59" s="380"/>
      <c r="Y59" s="380"/>
      <c r="Z59" s="380"/>
      <c r="AA59" s="380"/>
      <c r="AB59" s="125"/>
      <c r="AC59" s="125"/>
      <c r="AD59" s="337"/>
      <c r="AE59" s="125"/>
      <c r="AF59" s="125"/>
    </row>
    <row r="60" spans="2:33" ht="30" customHeight="1" x14ac:dyDescent="0.4">
      <c r="B60" s="49" t="s">
        <v>892</v>
      </c>
      <c r="C60" s="218" t="s">
        <v>890</v>
      </c>
      <c r="D60" s="218"/>
      <c r="E60" s="218"/>
      <c r="F60" s="218"/>
      <c r="G60" s="218"/>
      <c r="H60" s="218"/>
      <c r="I60" s="218"/>
      <c r="J60" s="218"/>
      <c r="K60" s="218"/>
      <c r="L60" s="218"/>
      <c r="M60" s="218"/>
      <c r="N60" s="218"/>
      <c r="O60" s="218"/>
      <c r="P60" s="218"/>
      <c r="Q60" s="218"/>
      <c r="R60" s="218"/>
      <c r="S60" s="4"/>
      <c r="T60" s="380"/>
      <c r="U60" s="380"/>
      <c r="V60" s="380"/>
      <c r="W60" s="380"/>
      <c r="X60" s="380"/>
      <c r="Y60" s="380"/>
      <c r="Z60" s="380"/>
      <c r="AA60" s="380"/>
      <c r="AB60" s="125"/>
      <c r="AC60" s="125"/>
      <c r="AD60" s="337"/>
      <c r="AE60" s="125"/>
      <c r="AF60" s="125"/>
    </row>
    <row r="61" spans="2:33" ht="13.5" customHeight="1" x14ac:dyDescent="0.4">
      <c r="B61" s="26"/>
      <c r="C61" s="371" t="s">
        <v>1022</v>
      </c>
      <c r="D61" s="372"/>
      <c r="E61" s="372"/>
      <c r="F61" s="372"/>
      <c r="G61" s="372"/>
      <c r="H61" s="372"/>
      <c r="I61" s="372"/>
      <c r="J61" s="372"/>
      <c r="K61" s="372"/>
      <c r="L61" s="372"/>
      <c r="M61" s="372"/>
      <c r="N61" s="372"/>
      <c r="O61" s="372"/>
      <c r="P61" s="372"/>
      <c r="Q61" s="372"/>
      <c r="R61" s="373"/>
      <c r="S61" s="4"/>
      <c r="T61" s="223" t="str">
        <f>"(P09) There are currently "&amp;LEN(C61)&amp;" characters and "&amp;IF(LEN(TRIM(C61))=0,0,LEN(TRIM(C61))-LEN(SUBSTITUTE(C61," ",""))+1)&amp;" words entered for Section [15]"</f>
        <v>(P09) There are currently 1068 characters and 169 words entered for Section [15]</v>
      </c>
      <c r="U61" s="223"/>
      <c r="V61" s="5"/>
      <c r="W61" s="5"/>
      <c r="X61" s="5"/>
      <c r="Y61" s="5"/>
      <c r="Z61" s="5"/>
      <c r="AA61" s="5"/>
      <c r="AB61" s="5"/>
      <c r="AC61" s="5"/>
      <c r="AD61" s="337"/>
      <c r="AE61" s="5"/>
      <c r="AF61" s="5"/>
      <c r="AG61" s="3" t="str">
        <f>IF(C61="","P09:E","")</f>
        <v/>
      </c>
    </row>
    <row r="62" spans="2:33" ht="13.5" customHeight="1" x14ac:dyDescent="0.4">
      <c r="B62" s="26"/>
      <c r="C62" s="261"/>
      <c r="D62" s="262"/>
      <c r="E62" s="262"/>
      <c r="F62" s="262"/>
      <c r="G62" s="262"/>
      <c r="H62" s="262"/>
      <c r="I62" s="262"/>
      <c r="J62" s="262"/>
      <c r="K62" s="262"/>
      <c r="L62" s="262"/>
      <c r="M62" s="262"/>
      <c r="N62" s="262"/>
      <c r="O62" s="262"/>
      <c r="P62" s="262"/>
      <c r="Q62" s="262"/>
      <c r="R62" s="263"/>
      <c r="S62" s="4"/>
      <c r="T62" s="223"/>
      <c r="U62" s="223"/>
      <c r="V62" s="5"/>
      <c r="W62" s="5"/>
      <c r="X62" s="5"/>
      <c r="Y62" s="5"/>
      <c r="Z62" s="5"/>
      <c r="AA62" s="5"/>
      <c r="AB62" s="5"/>
      <c r="AC62" s="5"/>
      <c r="AD62" s="337"/>
      <c r="AE62" s="5"/>
      <c r="AF62" s="5"/>
    </row>
    <row r="63" spans="2:33" ht="13.5" customHeight="1" x14ac:dyDescent="0.4">
      <c r="B63" s="26"/>
      <c r="C63" s="261"/>
      <c r="D63" s="262"/>
      <c r="E63" s="262"/>
      <c r="F63" s="262"/>
      <c r="G63" s="262"/>
      <c r="H63" s="262"/>
      <c r="I63" s="262"/>
      <c r="J63" s="262"/>
      <c r="K63" s="262"/>
      <c r="L63" s="262"/>
      <c r="M63" s="262"/>
      <c r="N63" s="262"/>
      <c r="O63" s="262"/>
      <c r="P63" s="262"/>
      <c r="Q63" s="262"/>
      <c r="R63" s="263"/>
      <c r="S63" s="4"/>
      <c r="T63" s="223"/>
      <c r="U63" s="223"/>
      <c r="V63" s="5"/>
      <c r="W63" s="5"/>
      <c r="X63" s="5"/>
      <c r="Y63" s="5"/>
      <c r="Z63" s="5"/>
      <c r="AA63" s="5"/>
      <c r="AB63" s="5"/>
      <c r="AC63" s="5"/>
      <c r="AD63" s="337"/>
      <c r="AE63" s="5"/>
      <c r="AF63" s="5"/>
    </row>
    <row r="64" spans="2:33" ht="13.5" customHeight="1" x14ac:dyDescent="0.4">
      <c r="B64" s="26"/>
      <c r="C64" s="261"/>
      <c r="D64" s="262"/>
      <c r="E64" s="262"/>
      <c r="F64" s="262"/>
      <c r="G64" s="262"/>
      <c r="H64" s="262"/>
      <c r="I64" s="262"/>
      <c r="J64" s="262"/>
      <c r="K64" s="262"/>
      <c r="L64" s="262"/>
      <c r="M64" s="262"/>
      <c r="N64" s="262"/>
      <c r="O64" s="262"/>
      <c r="P64" s="262"/>
      <c r="Q64" s="262"/>
      <c r="R64" s="263"/>
      <c r="S64" s="4"/>
      <c r="T64" s="223"/>
      <c r="U64" s="223"/>
      <c r="V64" s="5"/>
      <c r="W64" s="5"/>
      <c r="X64" s="5"/>
      <c r="Y64" s="5"/>
      <c r="Z64" s="5"/>
      <c r="AA64" s="5"/>
      <c r="AB64" s="5"/>
      <c r="AC64" s="5"/>
      <c r="AD64" s="337"/>
      <c r="AE64" s="5"/>
      <c r="AF64" s="5"/>
    </row>
    <row r="65" spans="2:40" ht="13.5" customHeight="1" x14ac:dyDescent="0.4">
      <c r="B65" s="26"/>
      <c r="C65" s="261"/>
      <c r="D65" s="262"/>
      <c r="E65" s="262"/>
      <c r="F65" s="262"/>
      <c r="G65" s="262"/>
      <c r="H65" s="262"/>
      <c r="I65" s="262"/>
      <c r="J65" s="262"/>
      <c r="K65" s="262"/>
      <c r="L65" s="262"/>
      <c r="M65" s="262"/>
      <c r="N65" s="262"/>
      <c r="O65" s="262"/>
      <c r="P65" s="262"/>
      <c r="Q65" s="262"/>
      <c r="R65" s="263"/>
      <c r="S65" s="4"/>
      <c r="T65" s="223"/>
      <c r="U65" s="223"/>
      <c r="V65" s="5"/>
      <c r="W65" s="5"/>
      <c r="X65" s="5"/>
      <c r="Y65" s="5"/>
      <c r="Z65" s="5"/>
      <c r="AA65" s="5"/>
      <c r="AB65" s="5"/>
      <c r="AC65" s="5"/>
      <c r="AD65" s="337"/>
      <c r="AE65" s="5"/>
      <c r="AF65" s="5"/>
    </row>
    <row r="66" spans="2:40" ht="13.5" customHeight="1" x14ac:dyDescent="0.4">
      <c r="B66" s="26"/>
      <c r="C66" s="261"/>
      <c r="D66" s="262"/>
      <c r="E66" s="262"/>
      <c r="F66" s="262"/>
      <c r="G66" s="262"/>
      <c r="H66" s="262"/>
      <c r="I66" s="262"/>
      <c r="J66" s="262"/>
      <c r="K66" s="262"/>
      <c r="L66" s="262"/>
      <c r="M66" s="262"/>
      <c r="N66" s="262"/>
      <c r="O66" s="262"/>
      <c r="P66" s="262"/>
      <c r="Q66" s="262"/>
      <c r="R66" s="263"/>
      <c r="S66" s="4"/>
      <c r="T66" s="223"/>
      <c r="U66" s="223"/>
      <c r="V66" s="5"/>
      <c r="W66" s="5"/>
      <c r="X66" s="5"/>
      <c r="Y66" s="5"/>
      <c r="Z66" s="5"/>
      <c r="AA66" s="5"/>
      <c r="AB66" s="5"/>
      <c r="AC66" s="5"/>
      <c r="AD66" s="337"/>
      <c r="AE66" s="5"/>
      <c r="AF66" s="5"/>
    </row>
    <row r="67" spans="2:40" ht="13.5" customHeight="1" x14ac:dyDescent="0.4">
      <c r="B67" s="26"/>
      <c r="C67" s="261"/>
      <c r="D67" s="262"/>
      <c r="E67" s="262"/>
      <c r="F67" s="262"/>
      <c r="G67" s="262"/>
      <c r="H67" s="262"/>
      <c r="I67" s="262"/>
      <c r="J67" s="262"/>
      <c r="K67" s="262"/>
      <c r="L67" s="262"/>
      <c r="M67" s="262"/>
      <c r="N67" s="262"/>
      <c r="O67" s="262"/>
      <c r="P67" s="262"/>
      <c r="Q67" s="262"/>
      <c r="R67" s="263"/>
      <c r="S67" s="4"/>
      <c r="T67" s="223"/>
      <c r="U67" s="223"/>
      <c r="V67" s="5"/>
      <c r="W67" s="5"/>
      <c r="X67" s="5"/>
      <c r="Y67" s="5"/>
      <c r="Z67" s="5"/>
      <c r="AA67" s="5"/>
      <c r="AB67" s="5"/>
      <c r="AC67" s="5"/>
      <c r="AD67" s="337"/>
      <c r="AE67" s="5"/>
      <c r="AF67" s="5"/>
    </row>
    <row r="68" spans="2:40" ht="13.5" customHeight="1" x14ac:dyDescent="0.4">
      <c r="B68" s="26"/>
      <c r="C68" s="261"/>
      <c r="D68" s="262"/>
      <c r="E68" s="262"/>
      <c r="F68" s="262"/>
      <c r="G68" s="262"/>
      <c r="H68" s="262"/>
      <c r="I68" s="262"/>
      <c r="J68" s="262"/>
      <c r="K68" s="262"/>
      <c r="L68" s="262"/>
      <c r="M68" s="262"/>
      <c r="N68" s="262"/>
      <c r="O68" s="262"/>
      <c r="P68" s="262"/>
      <c r="Q68" s="262"/>
      <c r="R68" s="263"/>
      <c r="S68" s="4"/>
      <c r="T68" s="5"/>
      <c r="U68" s="5"/>
      <c r="V68" s="5"/>
      <c r="W68" s="5"/>
      <c r="X68" s="5"/>
      <c r="Y68" s="5"/>
      <c r="Z68" s="5"/>
      <c r="AA68" s="5"/>
      <c r="AB68" s="5"/>
      <c r="AC68" s="5"/>
      <c r="AD68" s="337"/>
      <c r="AE68" s="5"/>
      <c r="AF68" s="5"/>
    </row>
    <row r="69" spans="2:40" ht="13.5" customHeight="1" x14ac:dyDescent="0.4">
      <c r="B69" s="26"/>
      <c r="C69" s="261"/>
      <c r="D69" s="262"/>
      <c r="E69" s="262"/>
      <c r="F69" s="262"/>
      <c r="G69" s="262"/>
      <c r="H69" s="262"/>
      <c r="I69" s="262"/>
      <c r="J69" s="262"/>
      <c r="K69" s="262"/>
      <c r="L69" s="262"/>
      <c r="M69" s="262"/>
      <c r="N69" s="262"/>
      <c r="O69" s="262"/>
      <c r="P69" s="262"/>
      <c r="Q69" s="262"/>
      <c r="R69" s="263"/>
      <c r="S69" s="4"/>
      <c r="T69" s="5"/>
      <c r="U69" s="5"/>
      <c r="V69" s="5"/>
      <c r="W69" s="5"/>
      <c r="X69" s="5"/>
      <c r="Y69" s="5"/>
      <c r="Z69" s="5"/>
      <c r="AA69" s="5"/>
      <c r="AB69" s="5"/>
      <c r="AC69" s="5"/>
      <c r="AD69" s="337"/>
      <c r="AE69" s="5"/>
      <c r="AF69" s="5"/>
    </row>
    <row r="70" spans="2:40" ht="13.5" customHeight="1" x14ac:dyDescent="0.4">
      <c r="B70" s="26"/>
      <c r="C70" s="261"/>
      <c r="D70" s="262"/>
      <c r="E70" s="262"/>
      <c r="F70" s="262"/>
      <c r="G70" s="262"/>
      <c r="H70" s="262"/>
      <c r="I70" s="262"/>
      <c r="J70" s="262"/>
      <c r="K70" s="262"/>
      <c r="L70" s="262"/>
      <c r="M70" s="262"/>
      <c r="N70" s="262"/>
      <c r="O70" s="262"/>
      <c r="P70" s="262"/>
      <c r="Q70" s="262"/>
      <c r="R70" s="263"/>
      <c r="S70" s="4"/>
      <c r="T70" s="5"/>
      <c r="U70" s="5"/>
      <c r="V70" s="5"/>
      <c r="W70" s="5"/>
      <c r="X70" s="5"/>
      <c r="Y70" s="5"/>
      <c r="Z70" s="5"/>
      <c r="AA70" s="5"/>
      <c r="AB70" s="5"/>
      <c r="AC70" s="5"/>
      <c r="AD70" s="337"/>
      <c r="AE70" s="5"/>
      <c r="AF70" s="5"/>
    </row>
    <row r="71" spans="2:40" ht="13.5" customHeight="1" x14ac:dyDescent="0.4">
      <c r="B71" s="26"/>
      <c r="C71" s="261"/>
      <c r="D71" s="262"/>
      <c r="E71" s="262"/>
      <c r="F71" s="262"/>
      <c r="G71" s="262"/>
      <c r="H71" s="262"/>
      <c r="I71" s="262"/>
      <c r="J71" s="262"/>
      <c r="K71" s="262"/>
      <c r="L71" s="262"/>
      <c r="M71" s="262"/>
      <c r="N71" s="262"/>
      <c r="O71" s="262"/>
      <c r="P71" s="262"/>
      <c r="Q71" s="262"/>
      <c r="R71" s="263"/>
      <c r="S71" s="4"/>
      <c r="T71" s="223"/>
      <c r="U71" s="223"/>
      <c r="V71" s="5"/>
      <c r="W71" s="5"/>
      <c r="X71" s="5"/>
      <c r="Y71" s="5"/>
      <c r="Z71" s="5"/>
      <c r="AA71" s="5"/>
      <c r="AB71" s="5"/>
      <c r="AC71" s="5"/>
      <c r="AD71" s="337"/>
      <c r="AE71" s="5"/>
      <c r="AF71" s="5"/>
    </row>
    <row r="72" spans="2:40" ht="13.5" customHeight="1" x14ac:dyDescent="0.4">
      <c r="B72" s="26"/>
      <c r="C72" s="261"/>
      <c r="D72" s="262"/>
      <c r="E72" s="262"/>
      <c r="F72" s="262"/>
      <c r="G72" s="262"/>
      <c r="H72" s="262"/>
      <c r="I72" s="262"/>
      <c r="J72" s="262"/>
      <c r="K72" s="262"/>
      <c r="L72" s="262"/>
      <c r="M72" s="262"/>
      <c r="N72" s="262"/>
      <c r="O72" s="262"/>
      <c r="P72" s="262"/>
      <c r="Q72" s="262"/>
      <c r="R72" s="263"/>
      <c r="S72" s="4"/>
      <c r="T72" s="223"/>
      <c r="U72" s="223"/>
      <c r="V72" s="5"/>
      <c r="W72" s="5"/>
      <c r="X72" s="5"/>
      <c r="Y72" s="5"/>
      <c r="Z72" s="5"/>
      <c r="AA72" s="5"/>
      <c r="AB72" s="5"/>
      <c r="AC72" s="5"/>
      <c r="AD72" s="337"/>
      <c r="AE72" s="5"/>
      <c r="AF72" s="5"/>
    </row>
    <row r="73" spans="2:40" ht="13.5" customHeight="1" x14ac:dyDescent="0.4">
      <c r="B73" s="26"/>
      <c r="C73" s="261"/>
      <c r="D73" s="262"/>
      <c r="E73" s="262"/>
      <c r="F73" s="262"/>
      <c r="G73" s="262"/>
      <c r="H73" s="262"/>
      <c r="I73" s="262"/>
      <c r="J73" s="262"/>
      <c r="K73" s="262"/>
      <c r="L73" s="262"/>
      <c r="M73" s="262"/>
      <c r="N73" s="262"/>
      <c r="O73" s="262"/>
      <c r="P73" s="262"/>
      <c r="Q73" s="262"/>
      <c r="R73" s="263"/>
      <c r="S73" s="4"/>
      <c r="T73" s="223"/>
      <c r="U73" s="223"/>
      <c r="V73" s="5"/>
      <c r="W73" s="5"/>
      <c r="X73" s="5"/>
      <c r="Y73" s="5"/>
      <c r="Z73" s="5"/>
      <c r="AA73" s="5"/>
      <c r="AB73" s="5"/>
      <c r="AC73" s="5"/>
      <c r="AD73" s="337"/>
      <c r="AE73" s="5"/>
      <c r="AF73" s="5"/>
    </row>
    <row r="74" spans="2:40" ht="13.5" customHeight="1" x14ac:dyDescent="0.4">
      <c r="B74" s="26"/>
      <c r="C74" s="261"/>
      <c r="D74" s="262"/>
      <c r="E74" s="262"/>
      <c r="F74" s="262"/>
      <c r="G74" s="262"/>
      <c r="H74" s="262"/>
      <c r="I74" s="262"/>
      <c r="J74" s="262"/>
      <c r="K74" s="262"/>
      <c r="L74" s="262"/>
      <c r="M74" s="262"/>
      <c r="N74" s="262"/>
      <c r="O74" s="262"/>
      <c r="P74" s="262"/>
      <c r="Q74" s="262"/>
      <c r="R74" s="263"/>
      <c r="S74" s="4"/>
      <c r="T74" s="5"/>
      <c r="U74" s="5"/>
      <c r="V74" s="5"/>
      <c r="W74" s="5"/>
      <c r="X74" s="5"/>
      <c r="Y74" s="5"/>
      <c r="Z74" s="5"/>
      <c r="AA74" s="5"/>
      <c r="AB74" s="5"/>
      <c r="AC74" s="5"/>
      <c r="AD74" s="337"/>
      <c r="AE74" s="5"/>
      <c r="AF74" s="5"/>
      <c r="AM74" s="325" t="s">
        <v>915</v>
      </c>
      <c r="AN74" s="325"/>
    </row>
    <row r="75" spans="2:40" ht="9.75" customHeight="1" x14ac:dyDescent="0.4">
      <c r="B75" s="26"/>
      <c r="C75" s="261"/>
      <c r="D75" s="262"/>
      <c r="E75" s="262"/>
      <c r="F75" s="262"/>
      <c r="G75" s="262"/>
      <c r="H75" s="262"/>
      <c r="I75" s="262"/>
      <c r="J75" s="262"/>
      <c r="K75" s="262"/>
      <c r="L75" s="262"/>
      <c r="M75" s="262"/>
      <c r="N75" s="262"/>
      <c r="O75" s="262"/>
      <c r="P75" s="262"/>
      <c r="Q75" s="262"/>
      <c r="R75" s="263"/>
      <c r="S75" s="4"/>
      <c r="T75" s="5"/>
      <c r="U75" s="5"/>
      <c r="V75" s="5"/>
      <c r="W75" s="5"/>
      <c r="X75" s="5"/>
      <c r="Y75" s="5"/>
      <c r="Z75" s="5"/>
      <c r="AA75" s="5"/>
      <c r="AB75" s="5"/>
      <c r="AC75" s="5"/>
      <c r="AD75" s="337"/>
      <c r="AE75" s="5"/>
      <c r="AF75" s="5"/>
      <c r="AM75" s="325"/>
      <c r="AN75" s="325"/>
    </row>
    <row r="76" spans="2:40" ht="12" customHeight="1" x14ac:dyDescent="0.4">
      <c r="B76" s="26"/>
      <c r="C76" s="264"/>
      <c r="D76" s="265"/>
      <c r="E76" s="265"/>
      <c r="F76" s="265"/>
      <c r="G76" s="265"/>
      <c r="H76" s="265"/>
      <c r="I76" s="265"/>
      <c r="J76" s="265"/>
      <c r="K76" s="265"/>
      <c r="L76" s="265"/>
      <c r="M76" s="265"/>
      <c r="N76" s="265"/>
      <c r="O76" s="265"/>
      <c r="P76" s="265"/>
      <c r="Q76" s="265"/>
      <c r="R76" s="266"/>
      <c r="S76" s="4"/>
      <c r="T76" s="5"/>
      <c r="U76" s="5"/>
      <c r="V76" s="5"/>
      <c r="W76" s="5"/>
      <c r="X76" s="5"/>
      <c r="Y76" s="5"/>
      <c r="Z76" s="5"/>
      <c r="AA76" s="5"/>
      <c r="AB76" s="5"/>
      <c r="AC76" s="5"/>
      <c r="AD76" s="337"/>
      <c r="AE76" s="5"/>
      <c r="AF76" s="5"/>
      <c r="AM76" s="325"/>
      <c r="AN76" s="325"/>
    </row>
    <row r="77" spans="2:40" ht="8.25" customHeight="1" x14ac:dyDescent="0.4">
      <c r="B77" s="26"/>
      <c r="S77" s="4"/>
      <c r="T77" s="5"/>
      <c r="U77" s="5"/>
      <c r="V77" s="5"/>
      <c r="W77" s="5"/>
      <c r="X77" s="5"/>
      <c r="Y77" s="5"/>
      <c r="Z77" s="5"/>
      <c r="AA77" s="5"/>
      <c r="AB77" s="5"/>
      <c r="AC77" s="5"/>
      <c r="AD77" s="337"/>
      <c r="AE77" s="5"/>
      <c r="AF77" s="5"/>
      <c r="AM77" s="325"/>
      <c r="AN77" s="325"/>
    </row>
    <row r="78" spans="2:40" ht="29.25" customHeight="1" x14ac:dyDescent="0.4">
      <c r="B78" s="49" t="s">
        <v>893</v>
      </c>
      <c r="C78" s="299" t="s">
        <v>1082</v>
      </c>
      <c r="D78" s="299"/>
      <c r="E78" s="299"/>
      <c r="F78" s="299"/>
      <c r="G78" s="299"/>
      <c r="H78" s="299"/>
      <c r="I78" s="299"/>
      <c r="J78" s="299"/>
      <c r="K78" s="299"/>
      <c r="L78" s="299"/>
      <c r="M78" s="299"/>
      <c r="N78" s="299"/>
      <c r="O78" s="299"/>
      <c r="P78" s="299"/>
      <c r="Q78" s="299"/>
      <c r="R78" s="299"/>
      <c r="S78" s="4"/>
      <c r="T78" s="5"/>
      <c r="U78" s="5"/>
      <c r="V78" s="5"/>
      <c r="W78" s="5"/>
      <c r="X78" s="5"/>
      <c r="Y78" s="5"/>
      <c r="Z78" s="5"/>
      <c r="AA78" s="5"/>
      <c r="AB78" s="5"/>
      <c r="AC78" s="5"/>
      <c r="AD78" s="337"/>
      <c r="AE78" s="5"/>
      <c r="AF78" s="5"/>
      <c r="AM78" s="325"/>
      <c r="AN78" s="325"/>
    </row>
    <row r="79" spans="2:40" ht="37.5" customHeight="1" x14ac:dyDescent="0.4">
      <c r="B79" s="26"/>
      <c r="C79" s="39" t="s">
        <v>29</v>
      </c>
      <c r="D79" s="329" t="s">
        <v>30</v>
      </c>
      <c r="E79" s="330"/>
      <c r="F79" s="330"/>
      <c r="G79" s="330"/>
      <c r="H79" s="330"/>
      <c r="I79" s="330"/>
      <c r="J79" s="330"/>
      <c r="K79" s="330"/>
      <c r="L79" s="330"/>
      <c r="M79" s="331"/>
      <c r="N79" s="40" t="s">
        <v>891</v>
      </c>
      <c r="O79" s="152" t="s">
        <v>1083</v>
      </c>
      <c r="P79" s="40" t="s">
        <v>1084</v>
      </c>
      <c r="R79" s="41" t="s">
        <v>15</v>
      </c>
      <c r="S79" s="4"/>
      <c r="T79" s="328" t="s">
        <v>937</v>
      </c>
      <c r="U79" s="328"/>
      <c r="V79" s="5"/>
      <c r="W79" s="5"/>
      <c r="X79" s="5"/>
      <c r="Y79" s="5"/>
      <c r="Z79" s="5"/>
      <c r="AA79" s="5"/>
      <c r="AB79" s="5"/>
      <c r="AC79" s="5"/>
      <c r="AD79" s="337"/>
      <c r="AE79" s="5"/>
      <c r="AF79" s="5"/>
      <c r="AM79" s="325"/>
      <c r="AN79" s="325"/>
    </row>
    <row r="80" spans="2:40" ht="14.6" x14ac:dyDescent="0.4">
      <c r="B80" s="26"/>
      <c r="C80" s="42" t="s">
        <v>31</v>
      </c>
      <c r="D80" s="257" t="s">
        <v>1024</v>
      </c>
      <c r="E80" s="258"/>
      <c r="F80" s="258"/>
      <c r="G80" s="258"/>
      <c r="H80" s="258"/>
      <c r="I80" s="258"/>
      <c r="J80" s="258"/>
      <c r="K80" s="258"/>
      <c r="L80" s="258"/>
      <c r="M80" s="259"/>
      <c r="N80" s="84">
        <v>0</v>
      </c>
      <c r="O80" s="145">
        <v>0</v>
      </c>
      <c r="P80" s="85">
        <f>N80*O80</f>
        <v>0</v>
      </c>
      <c r="R80" s="43"/>
      <c r="S80" s="4"/>
      <c r="T80" s="328"/>
      <c r="U80" s="328"/>
      <c r="V80" s="5"/>
      <c r="W80" s="5"/>
      <c r="X80" s="5"/>
      <c r="Y80" s="5"/>
      <c r="Z80" s="5"/>
      <c r="AA80" s="5"/>
      <c r="AB80" s="5"/>
      <c r="AC80" s="5"/>
      <c r="AD80" s="337"/>
      <c r="AE80" s="5"/>
      <c r="AF80" s="5"/>
      <c r="AM80" s="325"/>
      <c r="AN80" s="325"/>
    </row>
    <row r="81" spans="2:35" ht="15" customHeight="1" x14ac:dyDescent="0.4">
      <c r="B81" s="26"/>
      <c r="C81" s="42" t="s">
        <v>32</v>
      </c>
      <c r="D81" s="257" t="s">
        <v>1025</v>
      </c>
      <c r="E81" s="258"/>
      <c r="F81" s="258"/>
      <c r="G81" s="258"/>
      <c r="H81" s="258"/>
      <c r="I81" s="258"/>
      <c r="J81" s="258"/>
      <c r="K81" s="258"/>
      <c r="L81" s="258"/>
      <c r="M81" s="259"/>
      <c r="N81" s="84">
        <v>0</v>
      </c>
      <c r="O81" s="145">
        <v>0</v>
      </c>
      <c r="P81" s="85">
        <f>N81*O81</f>
        <v>0</v>
      </c>
      <c r="R81" s="43"/>
      <c r="S81" s="4"/>
      <c r="T81" s="328"/>
      <c r="U81" s="328"/>
      <c r="V81" s="5"/>
      <c r="W81" s="5"/>
      <c r="X81" s="5"/>
      <c r="Y81" s="5"/>
      <c r="Z81" s="5"/>
      <c r="AA81" s="5"/>
      <c r="AB81" s="5"/>
      <c r="AC81" s="5"/>
      <c r="AD81" s="337"/>
      <c r="AE81" s="5"/>
      <c r="AF81" s="5"/>
    </row>
    <row r="82" spans="2:35" ht="14.6" x14ac:dyDescent="0.4">
      <c r="B82" s="26"/>
      <c r="C82" s="42" t="s">
        <v>33</v>
      </c>
      <c r="D82" s="257" t="s">
        <v>1026</v>
      </c>
      <c r="E82" s="258"/>
      <c r="F82" s="258"/>
      <c r="G82" s="258"/>
      <c r="H82" s="258"/>
      <c r="I82" s="258"/>
      <c r="J82" s="258"/>
      <c r="K82" s="258"/>
      <c r="L82" s="258"/>
      <c r="M82" s="259"/>
      <c r="N82" s="84">
        <v>0</v>
      </c>
      <c r="O82" s="145">
        <v>0</v>
      </c>
      <c r="P82" s="85">
        <f t="shared" ref="P82:P94" si="1">N82*O82</f>
        <v>0</v>
      </c>
      <c r="R82" s="43"/>
      <c r="S82" s="4"/>
      <c r="T82" s="328"/>
      <c r="U82" s="328"/>
      <c r="V82" s="5"/>
      <c r="W82" s="5"/>
      <c r="X82" s="5"/>
      <c r="Y82" s="5"/>
      <c r="Z82" s="5"/>
      <c r="AA82" s="5"/>
      <c r="AB82" s="5"/>
      <c r="AC82" s="5"/>
      <c r="AD82" s="337"/>
      <c r="AE82" s="5"/>
      <c r="AF82" s="5"/>
    </row>
    <row r="83" spans="2:35" ht="14.6" x14ac:dyDescent="0.4">
      <c r="B83" s="26"/>
      <c r="C83" s="42" t="s">
        <v>34</v>
      </c>
      <c r="D83" s="257" t="s">
        <v>1027</v>
      </c>
      <c r="E83" s="258"/>
      <c r="F83" s="258"/>
      <c r="G83" s="258"/>
      <c r="H83" s="258"/>
      <c r="I83" s="258"/>
      <c r="J83" s="258"/>
      <c r="K83" s="258"/>
      <c r="L83" s="258"/>
      <c r="M83" s="259"/>
      <c r="N83" s="84">
        <v>0</v>
      </c>
      <c r="O83" s="145">
        <v>0</v>
      </c>
      <c r="P83" s="85">
        <f t="shared" si="1"/>
        <v>0</v>
      </c>
      <c r="R83" s="43"/>
      <c r="S83" s="4"/>
      <c r="T83" s="328"/>
      <c r="U83" s="328"/>
      <c r="V83" s="5"/>
      <c r="W83" s="5"/>
      <c r="X83" s="5"/>
      <c r="Y83" s="5"/>
      <c r="Z83" s="5"/>
      <c r="AA83" s="5"/>
      <c r="AB83" s="5"/>
      <c r="AC83" s="5"/>
      <c r="AD83" s="337"/>
      <c r="AE83" s="5"/>
      <c r="AF83" s="5"/>
    </row>
    <row r="84" spans="2:35" ht="14.6" x14ac:dyDescent="0.4">
      <c r="B84" s="26"/>
      <c r="C84" s="42" t="s">
        <v>35</v>
      </c>
      <c r="D84" s="257" t="s">
        <v>1028</v>
      </c>
      <c r="E84" s="258"/>
      <c r="F84" s="258"/>
      <c r="G84" s="258"/>
      <c r="H84" s="258"/>
      <c r="I84" s="258"/>
      <c r="J84" s="258"/>
      <c r="K84" s="258"/>
      <c r="L84" s="258"/>
      <c r="M84" s="259"/>
      <c r="N84" s="84">
        <v>0</v>
      </c>
      <c r="O84" s="145">
        <v>0</v>
      </c>
      <c r="P84" s="85">
        <f t="shared" si="1"/>
        <v>0</v>
      </c>
      <c r="R84" s="43"/>
      <c r="S84" s="4"/>
      <c r="T84" s="5"/>
      <c r="U84" s="5"/>
      <c r="V84" s="5"/>
      <c r="W84" s="5"/>
      <c r="X84" s="5"/>
      <c r="Y84" s="5"/>
      <c r="Z84" s="5"/>
      <c r="AA84" s="5"/>
      <c r="AB84" s="5"/>
      <c r="AC84" s="5"/>
      <c r="AD84" s="337"/>
      <c r="AE84" s="5"/>
      <c r="AF84" s="5"/>
    </row>
    <row r="85" spans="2:35" ht="15" customHeight="1" x14ac:dyDescent="0.4">
      <c r="B85" s="26"/>
      <c r="C85" s="42" t="s">
        <v>36</v>
      </c>
      <c r="D85" s="257" t="s">
        <v>1029</v>
      </c>
      <c r="E85" s="258"/>
      <c r="F85" s="258"/>
      <c r="G85" s="258"/>
      <c r="H85" s="258"/>
      <c r="I85" s="258"/>
      <c r="J85" s="258"/>
      <c r="K85" s="258"/>
      <c r="L85" s="258"/>
      <c r="M85" s="259"/>
      <c r="N85" s="84">
        <v>0</v>
      </c>
      <c r="O85" s="145">
        <v>0</v>
      </c>
      <c r="P85" s="85">
        <f t="shared" si="1"/>
        <v>0</v>
      </c>
      <c r="R85" s="43"/>
      <c r="S85" s="4"/>
      <c r="T85" s="5"/>
      <c r="U85" s="5"/>
      <c r="V85" s="5"/>
      <c r="W85" s="5"/>
      <c r="X85" s="5"/>
      <c r="Y85" s="5"/>
      <c r="Z85" s="5"/>
      <c r="AA85" s="5"/>
      <c r="AB85" s="5"/>
      <c r="AC85" s="5"/>
      <c r="AD85" s="337"/>
      <c r="AE85" s="5"/>
      <c r="AF85" s="5"/>
      <c r="AH85" s="326" t="s">
        <v>37</v>
      </c>
      <c r="AI85" s="327"/>
    </row>
    <row r="86" spans="2:35" ht="14.6" x14ac:dyDescent="0.4">
      <c r="B86" s="26"/>
      <c r="C86" s="42" t="s">
        <v>38</v>
      </c>
      <c r="D86" s="257" t="s">
        <v>1030</v>
      </c>
      <c r="E86" s="258"/>
      <c r="F86" s="258"/>
      <c r="G86" s="258"/>
      <c r="H86" s="258"/>
      <c r="I86" s="258"/>
      <c r="J86" s="258"/>
      <c r="K86" s="258"/>
      <c r="L86" s="258"/>
      <c r="M86" s="259"/>
      <c r="N86" s="84">
        <v>0</v>
      </c>
      <c r="O86" s="145">
        <v>0</v>
      </c>
      <c r="P86" s="85">
        <f t="shared" si="1"/>
        <v>0</v>
      </c>
      <c r="R86" s="43"/>
      <c r="S86" s="4"/>
      <c r="T86" s="5"/>
      <c r="U86" s="5"/>
      <c r="V86" s="5"/>
      <c r="W86" s="5"/>
      <c r="X86" s="5"/>
      <c r="Y86" s="5"/>
      <c r="Z86" s="5"/>
      <c r="AA86" s="5"/>
      <c r="AB86" s="5"/>
      <c r="AC86" s="5"/>
      <c r="AD86" s="337"/>
      <c r="AE86" s="5"/>
      <c r="AF86" s="5"/>
      <c r="AH86" s="327"/>
      <c r="AI86" s="327"/>
    </row>
    <row r="87" spans="2:35" ht="14.6" x14ac:dyDescent="0.4">
      <c r="B87" s="26"/>
      <c r="C87" s="42" t="s">
        <v>39</v>
      </c>
      <c r="D87" s="257" t="s">
        <v>1031</v>
      </c>
      <c r="E87" s="258"/>
      <c r="F87" s="258"/>
      <c r="G87" s="258"/>
      <c r="H87" s="258"/>
      <c r="I87" s="258"/>
      <c r="J87" s="258"/>
      <c r="K87" s="258"/>
      <c r="L87" s="258"/>
      <c r="M87" s="259"/>
      <c r="N87" s="84">
        <v>0</v>
      </c>
      <c r="O87" s="145">
        <v>0</v>
      </c>
      <c r="P87" s="85">
        <f t="shared" si="1"/>
        <v>0</v>
      </c>
      <c r="R87" s="43"/>
      <c r="S87" s="4"/>
      <c r="T87" s="5"/>
      <c r="U87" s="5"/>
      <c r="V87" s="5"/>
      <c r="W87" s="5"/>
      <c r="X87" s="5"/>
      <c r="Y87" s="5"/>
      <c r="Z87" s="5"/>
      <c r="AA87" s="5"/>
      <c r="AB87" s="5"/>
      <c r="AC87" s="5"/>
      <c r="AD87" s="337"/>
      <c r="AE87" s="5"/>
      <c r="AF87" s="5"/>
      <c r="AH87" s="327"/>
      <c r="AI87" s="327"/>
    </row>
    <row r="88" spans="2:35" ht="14.6" x14ac:dyDescent="0.4">
      <c r="B88" s="26"/>
      <c r="C88" s="42" t="s">
        <v>40</v>
      </c>
      <c r="D88" s="257" t="s">
        <v>1049</v>
      </c>
      <c r="E88" s="258"/>
      <c r="F88" s="258"/>
      <c r="G88" s="258"/>
      <c r="H88" s="258"/>
      <c r="I88" s="258"/>
      <c r="J88" s="258"/>
      <c r="K88" s="258"/>
      <c r="L88" s="258"/>
      <c r="M88" s="259"/>
      <c r="N88" s="84">
        <v>0</v>
      </c>
      <c r="O88" s="145">
        <v>0</v>
      </c>
      <c r="P88" s="85">
        <f t="shared" si="1"/>
        <v>0</v>
      </c>
      <c r="R88" s="43"/>
      <c r="S88" s="4"/>
      <c r="T88" s="5"/>
      <c r="U88" s="5"/>
      <c r="V88" s="5"/>
      <c r="W88" s="5"/>
      <c r="X88" s="5"/>
      <c r="Y88" s="5"/>
      <c r="Z88" s="5"/>
      <c r="AA88" s="5"/>
      <c r="AB88" s="5"/>
      <c r="AC88" s="5"/>
      <c r="AD88" s="337"/>
      <c r="AE88" s="5"/>
      <c r="AF88" s="5"/>
      <c r="AH88" s="327"/>
      <c r="AI88" s="327"/>
    </row>
    <row r="89" spans="2:35" ht="14.6" x14ac:dyDescent="0.4">
      <c r="B89" s="26"/>
      <c r="C89" s="42" t="s">
        <v>41</v>
      </c>
      <c r="D89" s="257"/>
      <c r="E89" s="258"/>
      <c r="F89" s="258"/>
      <c r="G89" s="258"/>
      <c r="H89" s="258"/>
      <c r="I89" s="258"/>
      <c r="J89" s="258"/>
      <c r="K89" s="258"/>
      <c r="L89" s="258"/>
      <c r="M89" s="259"/>
      <c r="N89" s="84">
        <v>0</v>
      </c>
      <c r="O89" s="145">
        <v>0</v>
      </c>
      <c r="P89" s="85">
        <f t="shared" si="1"/>
        <v>0</v>
      </c>
      <c r="R89" s="43"/>
      <c r="S89" s="4"/>
      <c r="T89" s="5"/>
      <c r="U89" s="5"/>
      <c r="V89" s="5"/>
      <c r="W89" s="5"/>
      <c r="X89" s="5"/>
      <c r="Y89" s="5"/>
      <c r="Z89" s="5"/>
      <c r="AA89" s="5"/>
      <c r="AB89" s="5"/>
      <c r="AC89" s="5"/>
      <c r="AD89" s="337"/>
      <c r="AE89" s="5"/>
      <c r="AF89" s="5"/>
      <c r="AH89" s="327"/>
      <c r="AI89" s="327"/>
    </row>
    <row r="90" spans="2:35" ht="14.6" x14ac:dyDescent="0.4">
      <c r="B90" s="26"/>
      <c r="C90" s="42" t="s">
        <v>42</v>
      </c>
      <c r="D90" s="257"/>
      <c r="E90" s="258"/>
      <c r="F90" s="258"/>
      <c r="G90" s="258"/>
      <c r="H90" s="258"/>
      <c r="I90" s="258"/>
      <c r="J90" s="258"/>
      <c r="K90" s="258"/>
      <c r="L90" s="258"/>
      <c r="M90" s="259"/>
      <c r="N90" s="84">
        <v>0</v>
      </c>
      <c r="O90" s="145">
        <v>0</v>
      </c>
      <c r="P90" s="85">
        <f t="shared" si="1"/>
        <v>0</v>
      </c>
      <c r="R90" s="43"/>
      <c r="S90" s="4"/>
      <c r="T90" s="5"/>
      <c r="U90" s="5"/>
      <c r="V90" s="5"/>
      <c r="W90" s="5"/>
      <c r="X90" s="5"/>
      <c r="Y90" s="5"/>
      <c r="Z90" s="5"/>
      <c r="AA90" s="5"/>
      <c r="AB90" s="5"/>
      <c r="AC90" s="5"/>
      <c r="AD90" s="337"/>
      <c r="AE90" s="5"/>
      <c r="AF90" s="5"/>
    </row>
    <row r="91" spans="2:35" ht="14.6" x14ac:dyDescent="0.4">
      <c r="B91" s="26"/>
      <c r="C91" s="42" t="s">
        <v>43</v>
      </c>
      <c r="D91" s="257"/>
      <c r="E91" s="258"/>
      <c r="F91" s="258"/>
      <c r="G91" s="258"/>
      <c r="H91" s="258"/>
      <c r="I91" s="258"/>
      <c r="J91" s="258"/>
      <c r="K91" s="258"/>
      <c r="L91" s="258"/>
      <c r="M91" s="259"/>
      <c r="N91" s="84">
        <v>0</v>
      </c>
      <c r="O91" s="145">
        <v>0</v>
      </c>
      <c r="P91" s="85">
        <f t="shared" si="1"/>
        <v>0</v>
      </c>
      <c r="R91" s="43"/>
      <c r="S91" s="4"/>
      <c r="T91" s="5"/>
      <c r="U91" s="5"/>
      <c r="V91" s="5"/>
      <c r="W91" s="5"/>
      <c r="X91" s="5"/>
      <c r="Y91" s="5"/>
      <c r="Z91" s="5"/>
      <c r="AA91" s="5"/>
      <c r="AB91" s="5"/>
      <c r="AC91" s="5"/>
      <c r="AD91" s="337"/>
      <c r="AE91" s="5"/>
      <c r="AF91" s="5"/>
    </row>
    <row r="92" spans="2:35" ht="14.6" x14ac:dyDescent="0.4">
      <c r="B92" s="26"/>
      <c r="C92" s="42" t="s">
        <v>44</v>
      </c>
      <c r="D92" s="257"/>
      <c r="E92" s="258"/>
      <c r="F92" s="258"/>
      <c r="G92" s="258"/>
      <c r="H92" s="258"/>
      <c r="I92" s="258"/>
      <c r="J92" s="258"/>
      <c r="K92" s="258"/>
      <c r="L92" s="258"/>
      <c r="M92" s="259"/>
      <c r="N92" s="84">
        <v>0</v>
      </c>
      <c r="O92" s="145">
        <v>0</v>
      </c>
      <c r="P92" s="85">
        <f t="shared" si="1"/>
        <v>0</v>
      </c>
      <c r="R92" s="43"/>
      <c r="S92" s="4"/>
      <c r="T92" s="5"/>
      <c r="U92" s="5"/>
      <c r="V92" s="5"/>
      <c r="W92" s="5"/>
      <c r="X92" s="5"/>
      <c r="Y92" s="5"/>
      <c r="Z92" s="5"/>
      <c r="AA92" s="5"/>
      <c r="AB92" s="5"/>
      <c r="AC92" s="5"/>
      <c r="AD92" s="337"/>
      <c r="AE92" s="5"/>
      <c r="AF92" s="5"/>
    </row>
    <row r="93" spans="2:35" ht="14.6" x14ac:dyDescent="0.4">
      <c r="B93" s="26"/>
      <c r="C93" s="42" t="s">
        <v>45</v>
      </c>
      <c r="D93" s="257"/>
      <c r="E93" s="258"/>
      <c r="F93" s="258"/>
      <c r="G93" s="258"/>
      <c r="H93" s="258"/>
      <c r="I93" s="258"/>
      <c r="J93" s="258"/>
      <c r="K93" s="258"/>
      <c r="L93" s="258"/>
      <c r="M93" s="259"/>
      <c r="N93" s="84">
        <v>0</v>
      </c>
      <c r="O93" s="145">
        <v>0</v>
      </c>
      <c r="P93" s="85">
        <f t="shared" si="1"/>
        <v>0</v>
      </c>
      <c r="R93" s="43"/>
      <c r="S93" s="4"/>
      <c r="T93" s="5"/>
      <c r="U93" s="5"/>
      <c r="V93" s="5"/>
      <c r="W93" s="5"/>
      <c r="X93" s="5"/>
      <c r="Y93" s="5"/>
      <c r="Z93" s="5"/>
      <c r="AA93" s="5"/>
      <c r="AB93" s="5"/>
      <c r="AC93" s="5"/>
      <c r="AD93" s="337"/>
      <c r="AE93" s="5"/>
      <c r="AF93" s="5"/>
    </row>
    <row r="94" spans="2:35" ht="14.6" x14ac:dyDescent="0.4">
      <c r="B94" s="26"/>
      <c r="C94" s="42" t="s">
        <v>46</v>
      </c>
      <c r="D94" s="257"/>
      <c r="E94" s="258"/>
      <c r="F94" s="258"/>
      <c r="G94" s="258"/>
      <c r="H94" s="258"/>
      <c r="I94" s="258"/>
      <c r="J94" s="258"/>
      <c r="K94" s="258"/>
      <c r="L94" s="258"/>
      <c r="M94" s="259"/>
      <c r="N94" s="84">
        <v>0</v>
      </c>
      <c r="O94" s="145">
        <v>0</v>
      </c>
      <c r="P94" s="85">
        <f t="shared" si="1"/>
        <v>0</v>
      </c>
      <c r="R94" s="43"/>
      <c r="S94" s="4"/>
      <c r="T94" s="5"/>
      <c r="U94" s="5"/>
      <c r="V94" s="5"/>
      <c r="W94" s="5"/>
      <c r="X94" s="5"/>
      <c r="Y94" s="5"/>
      <c r="Z94" s="5"/>
      <c r="AA94" s="5"/>
      <c r="AB94" s="5"/>
      <c r="AC94" s="5"/>
      <c r="AD94" s="337"/>
      <c r="AE94" s="5"/>
      <c r="AF94" s="5"/>
    </row>
    <row r="95" spans="2:35" ht="14.6" x14ac:dyDescent="0.4">
      <c r="B95" s="26"/>
      <c r="C95" s="295" t="s">
        <v>1086</v>
      </c>
      <c r="D95" s="296"/>
      <c r="E95" s="296"/>
      <c r="F95" s="296"/>
      <c r="G95" s="296"/>
      <c r="H95" s="296"/>
      <c r="I95" s="296"/>
      <c r="J95" s="296"/>
      <c r="K95" s="296"/>
      <c r="L95" s="296"/>
      <c r="M95" s="297"/>
      <c r="N95" s="296"/>
      <c r="O95" s="298"/>
      <c r="P95" s="44">
        <f>ROUND(SUM(P80:P94),0)</f>
        <v>0</v>
      </c>
      <c r="R95" s="151">
        <f>ROUND(SUM(R80:R94),0)</f>
        <v>0</v>
      </c>
      <c r="S95" s="4"/>
      <c r="T95" s="5"/>
      <c r="U95" s="5"/>
      <c r="V95" s="5"/>
      <c r="W95" s="5"/>
      <c r="X95" s="5"/>
      <c r="Y95" s="5"/>
      <c r="Z95" s="5"/>
      <c r="AA95" s="5"/>
      <c r="AB95" s="5"/>
      <c r="AC95" s="5"/>
      <c r="AD95" s="337"/>
      <c r="AE95" s="5"/>
      <c r="AF95" s="5"/>
    </row>
    <row r="96" spans="2:35" ht="5.9" customHeight="1" x14ac:dyDescent="0.4">
      <c r="B96" s="26"/>
      <c r="S96" s="4"/>
      <c r="T96" s="5"/>
      <c r="U96" s="5"/>
      <c r="V96" s="5"/>
      <c r="W96" s="5"/>
      <c r="X96" s="5"/>
      <c r="Y96" s="5"/>
      <c r="Z96" s="5"/>
      <c r="AA96" s="5"/>
      <c r="AB96" s="5"/>
      <c r="AC96" s="5"/>
      <c r="AD96" s="337"/>
      <c r="AE96" s="5"/>
      <c r="AF96" s="5"/>
    </row>
    <row r="97" spans="2:33" ht="41.25" customHeight="1" x14ac:dyDescent="0.4">
      <c r="B97" s="49" t="s">
        <v>896</v>
      </c>
      <c r="C97" s="299" t="s">
        <v>898</v>
      </c>
      <c r="D97" s="299"/>
      <c r="E97" s="299"/>
      <c r="F97" s="299"/>
      <c r="G97" s="299"/>
      <c r="H97" s="299"/>
      <c r="I97" s="299"/>
      <c r="J97" s="299"/>
      <c r="K97" s="299"/>
      <c r="L97" s="299"/>
      <c r="M97" s="299"/>
      <c r="N97" s="299"/>
      <c r="O97" s="299"/>
      <c r="P97" s="299"/>
      <c r="Q97" s="299"/>
      <c r="R97" s="299"/>
      <c r="S97" s="4"/>
      <c r="T97" s="5"/>
      <c r="U97" s="5"/>
      <c r="V97" s="5"/>
      <c r="W97" s="5"/>
      <c r="X97" s="5"/>
      <c r="Y97" s="5"/>
      <c r="Z97" s="5"/>
      <c r="AA97" s="5"/>
      <c r="AB97" s="5"/>
      <c r="AC97" s="5"/>
      <c r="AD97" s="337"/>
      <c r="AE97" s="5"/>
      <c r="AF97" s="5"/>
    </row>
    <row r="98" spans="2:33" ht="69" customHeight="1" x14ac:dyDescent="0.4">
      <c r="B98" s="26"/>
      <c r="C98" s="300" t="s">
        <v>1023</v>
      </c>
      <c r="D98" s="301"/>
      <c r="E98" s="301"/>
      <c r="F98" s="301"/>
      <c r="G98" s="301"/>
      <c r="H98" s="301"/>
      <c r="I98" s="301"/>
      <c r="J98" s="301"/>
      <c r="K98" s="301"/>
      <c r="L98" s="301"/>
      <c r="M98" s="302"/>
      <c r="N98" s="301"/>
      <c r="O98" s="301"/>
      <c r="P98" s="301"/>
      <c r="Q98" s="301"/>
      <c r="R98" s="303"/>
      <c r="S98" s="4"/>
      <c r="T98" s="221" t="str">
        <f>IF(C98="","(P10) Your entry for [17] is currently blank - please enter a meaningful response","")</f>
        <v/>
      </c>
      <c r="U98" s="221"/>
      <c r="V98" s="221"/>
      <c r="W98" s="221"/>
      <c r="X98" s="221"/>
      <c r="Y98" s="221"/>
      <c r="Z98" s="221"/>
      <c r="AA98" s="221"/>
      <c r="AB98" s="123"/>
      <c r="AC98" s="123"/>
      <c r="AD98" s="337"/>
      <c r="AE98" s="123"/>
      <c r="AF98" s="123"/>
      <c r="AG98" s="1" t="str">
        <f>IF(C98="","P10:E","")</f>
        <v/>
      </c>
    </row>
    <row r="99" spans="2:33" ht="5.15" customHeight="1" x14ac:dyDescent="0.4">
      <c r="B99" s="26"/>
      <c r="C99" s="23"/>
      <c r="D99" s="23"/>
      <c r="E99" s="23"/>
      <c r="F99" s="23"/>
      <c r="G99" s="23"/>
      <c r="H99" s="23"/>
      <c r="I99" s="23"/>
      <c r="J99" s="23"/>
      <c r="K99" s="23"/>
      <c r="L99" s="23"/>
      <c r="M99" s="23"/>
      <c r="N99" s="23"/>
      <c r="O99" s="23"/>
      <c r="P99" s="23"/>
      <c r="Q99" s="23"/>
      <c r="R99" s="23"/>
      <c r="S99" s="25"/>
      <c r="T99" s="5"/>
      <c r="U99" s="5"/>
      <c r="V99" s="5"/>
      <c r="W99" s="5"/>
      <c r="X99" s="5"/>
      <c r="Y99" s="5"/>
      <c r="Z99" s="5"/>
      <c r="AA99" s="5"/>
      <c r="AB99" s="5"/>
      <c r="AC99" s="5"/>
      <c r="AD99" s="337"/>
      <c r="AE99" s="5"/>
      <c r="AF99" s="5"/>
    </row>
    <row r="100" spans="2:33" ht="27.75" customHeight="1" x14ac:dyDescent="0.4">
      <c r="B100" s="49" t="s">
        <v>897</v>
      </c>
      <c r="C100" s="299" t="s">
        <v>899</v>
      </c>
      <c r="D100" s="299"/>
      <c r="E100" s="299"/>
      <c r="F100" s="299"/>
      <c r="G100" s="299"/>
      <c r="H100" s="299"/>
      <c r="I100" s="299"/>
      <c r="J100" s="299"/>
      <c r="K100" s="299"/>
      <c r="L100" s="299"/>
      <c r="M100" s="299"/>
      <c r="N100" s="299"/>
      <c r="O100" s="299"/>
      <c r="P100" s="299"/>
      <c r="Q100" s="299"/>
      <c r="R100" s="299"/>
      <c r="S100" s="4"/>
      <c r="T100" s="5"/>
      <c r="U100" s="5"/>
      <c r="V100" s="5"/>
      <c r="W100" s="5"/>
      <c r="X100" s="5"/>
      <c r="Y100" s="5"/>
      <c r="Z100" s="5"/>
      <c r="AA100" s="5"/>
      <c r="AB100" s="5"/>
      <c r="AC100" s="5"/>
      <c r="AD100" s="337"/>
      <c r="AE100" s="5"/>
      <c r="AF100" s="5"/>
    </row>
    <row r="101" spans="2:33" ht="69" customHeight="1" x14ac:dyDescent="0.4">
      <c r="B101" s="26"/>
      <c r="C101" s="300"/>
      <c r="D101" s="301"/>
      <c r="E101" s="301"/>
      <c r="F101" s="301"/>
      <c r="G101" s="301"/>
      <c r="H101" s="301"/>
      <c r="I101" s="301"/>
      <c r="J101" s="301"/>
      <c r="K101" s="301"/>
      <c r="L101" s="301"/>
      <c r="M101" s="302"/>
      <c r="N101" s="301"/>
      <c r="O101" s="301"/>
      <c r="P101" s="301"/>
      <c r="Q101" s="301"/>
      <c r="R101" s="303"/>
      <c r="S101" s="4"/>
      <c r="T101" s="221" t="str">
        <f>IF(C101="","(P11) Your entry for [18] is currently blank - please enter a meaningful response","")</f>
        <v>(P11) Your entry for [18] is currently blank - please enter a meaningful response</v>
      </c>
      <c r="U101" s="221"/>
      <c r="V101" s="221"/>
      <c r="W101" s="221"/>
      <c r="X101" s="221"/>
      <c r="Y101" s="221"/>
      <c r="Z101" s="221"/>
      <c r="AA101" s="221"/>
      <c r="AB101" s="123"/>
      <c r="AC101" s="123"/>
      <c r="AD101" s="123"/>
      <c r="AE101" s="123"/>
      <c r="AF101" s="123"/>
      <c r="AG101" s="1" t="str">
        <f>IF(C101="","P11:E","")</f>
        <v>P11:E</v>
      </c>
    </row>
    <row r="102" spans="2:33" ht="9" customHeight="1" x14ac:dyDescent="0.4">
      <c r="B102" s="26"/>
      <c r="C102" s="23"/>
      <c r="D102" s="23"/>
      <c r="E102" s="23"/>
      <c r="F102" s="23"/>
      <c r="G102" s="23"/>
      <c r="H102" s="23"/>
      <c r="I102" s="23"/>
      <c r="J102" s="23"/>
      <c r="K102" s="23"/>
      <c r="L102" s="23"/>
      <c r="M102" s="23"/>
      <c r="N102" s="23"/>
      <c r="O102" s="23"/>
      <c r="P102" s="23"/>
      <c r="Q102" s="23"/>
      <c r="R102" s="23"/>
      <c r="S102" s="25"/>
      <c r="T102" s="5"/>
      <c r="U102" s="5"/>
      <c r="V102" s="5"/>
      <c r="W102" s="5"/>
      <c r="X102" s="5"/>
      <c r="Y102" s="5"/>
      <c r="Z102" s="5"/>
      <c r="AA102" s="5"/>
      <c r="AB102" s="5"/>
      <c r="AC102" s="5"/>
      <c r="AD102" s="5"/>
      <c r="AE102" s="5"/>
      <c r="AF102" s="5"/>
    </row>
    <row r="103" spans="2:33" ht="14.6" x14ac:dyDescent="0.4">
      <c r="B103" s="49" t="s">
        <v>894</v>
      </c>
      <c r="C103" s="3" t="s">
        <v>895</v>
      </c>
      <c r="J103" s="304"/>
      <c r="K103" s="305"/>
      <c r="L103" s="305"/>
      <c r="M103" s="306"/>
      <c r="N103" s="307"/>
      <c r="P103" s="311"/>
      <c r="Q103" s="312"/>
      <c r="R103" s="3" t="s">
        <v>49</v>
      </c>
      <c r="S103" s="4"/>
      <c r="T103" s="364" t="s">
        <v>988</v>
      </c>
      <c r="U103" s="364"/>
      <c r="V103" s="364"/>
      <c r="W103" s="364"/>
      <c r="X103" s="364"/>
      <c r="Y103" s="364"/>
      <c r="Z103" s="364"/>
      <c r="AA103" s="5"/>
      <c r="AB103" s="5"/>
      <c r="AC103" s="5"/>
      <c r="AD103" s="5"/>
      <c r="AE103" s="5"/>
      <c r="AF103" s="5"/>
    </row>
    <row r="104" spans="2:33" ht="14.6" x14ac:dyDescent="0.4">
      <c r="B104" s="23"/>
      <c r="C104" s="313" t="s">
        <v>900</v>
      </c>
      <c r="D104" s="313"/>
      <c r="E104" s="313"/>
      <c r="F104" s="313"/>
      <c r="G104" s="313"/>
      <c r="H104" s="313"/>
      <c r="I104" s="313"/>
      <c r="J104" s="308"/>
      <c r="K104" s="309"/>
      <c r="L104" s="309"/>
      <c r="M104" s="309"/>
      <c r="N104" s="310"/>
      <c r="S104" s="4"/>
      <c r="T104" s="364"/>
      <c r="U104" s="364"/>
      <c r="V104" s="364"/>
      <c r="W104" s="364"/>
      <c r="X104" s="364"/>
      <c r="Y104" s="364"/>
      <c r="Z104" s="364"/>
      <c r="AA104" s="5"/>
      <c r="AB104" s="5"/>
      <c r="AC104" s="5"/>
      <c r="AD104" s="5"/>
      <c r="AE104" s="5"/>
      <c r="AF104" s="5"/>
    </row>
    <row r="105" spans="2:33" ht="9.75" customHeight="1" x14ac:dyDescent="0.4">
      <c r="B105" s="23"/>
      <c r="C105" s="314"/>
      <c r="D105" s="314"/>
      <c r="E105" s="314"/>
      <c r="F105" s="314"/>
      <c r="G105" s="314"/>
      <c r="H105" s="314"/>
      <c r="I105" s="314"/>
      <c r="O105" s="383" t="s">
        <v>1032</v>
      </c>
      <c r="P105" s="383"/>
      <c r="Q105" s="383"/>
      <c r="R105" s="383"/>
      <c r="S105" s="4"/>
      <c r="T105" s="364"/>
      <c r="U105" s="364"/>
      <c r="V105" s="364"/>
      <c r="W105" s="364"/>
      <c r="X105" s="364"/>
      <c r="Y105" s="364"/>
      <c r="Z105" s="364"/>
      <c r="AA105" s="5"/>
      <c r="AB105" s="5"/>
      <c r="AC105" s="5"/>
      <c r="AD105" s="5"/>
      <c r="AE105" s="5"/>
      <c r="AF105" s="5"/>
    </row>
    <row r="106" spans="2:33" ht="39" customHeight="1" x14ac:dyDescent="0.4">
      <c r="B106" s="293" t="s">
        <v>993</v>
      </c>
      <c r="C106" s="293"/>
      <c r="D106" s="293"/>
      <c r="E106" s="293"/>
      <c r="F106" s="293"/>
      <c r="G106" s="293"/>
      <c r="H106" s="293"/>
      <c r="I106" s="293"/>
      <c r="J106" s="293"/>
      <c r="K106" s="293"/>
      <c r="L106" s="293"/>
      <c r="M106" s="294"/>
      <c r="N106" s="293"/>
      <c r="O106" s="293"/>
      <c r="P106" s="293"/>
      <c r="Q106" s="293"/>
      <c r="R106" s="293"/>
      <c r="S106" s="4"/>
      <c r="T106" s="5"/>
      <c r="U106" s="5"/>
      <c r="V106" s="5"/>
      <c r="W106" s="5"/>
      <c r="X106" s="5"/>
      <c r="Y106" s="5"/>
      <c r="Z106" s="5"/>
      <c r="AA106" s="5"/>
      <c r="AB106" s="5"/>
      <c r="AC106" s="5"/>
      <c r="AD106" s="5"/>
      <c r="AE106" s="5"/>
      <c r="AF106" s="5"/>
    </row>
    <row r="107" spans="2:33" ht="3.75" customHeight="1" x14ac:dyDescent="0.4">
      <c r="B107" s="23"/>
      <c r="S107" s="4"/>
      <c r="T107" s="5"/>
      <c r="U107" s="5"/>
      <c r="V107" s="5"/>
      <c r="W107" s="5"/>
      <c r="X107" s="5"/>
      <c r="Y107" s="5"/>
      <c r="Z107" s="5"/>
      <c r="AA107" s="5"/>
      <c r="AB107" s="5"/>
      <c r="AC107" s="5"/>
      <c r="AD107" s="5"/>
      <c r="AE107" s="5"/>
      <c r="AF107" s="5"/>
    </row>
    <row r="108" spans="2:33" ht="40" customHeight="1" x14ac:dyDescent="0.4">
      <c r="B108" s="362" t="s">
        <v>994</v>
      </c>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row>
    <row r="109" spans="2:33" ht="40" customHeight="1" x14ac:dyDescent="0.4">
      <c r="B109" s="360" t="s">
        <v>1045</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row>
    <row r="110" spans="2:33" ht="75" customHeight="1" x14ac:dyDescent="0.4">
      <c r="B110" s="362" t="s">
        <v>995</v>
      </c>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row r="111" spans="2:33" ht="14.6" x14ac:dyDescent="0.4">
      <c r="B111" s="23"/>
    </row>
    <row r="112" spans="2:33" ht="14.6" x14ac:dyDescent="0.4">
      <c r="B112" s="23"/>
    </row>
    <row r="113" spans="2:2" ht="14.6" x14ac:dyDescent="0.4">
      <c r="B113" s="23"/>
    </row>
    <row r="114" spans="2:2" ht="14.6" x14ac:dyDescent="0.4">
      <c r="B114" s="23"/>
    </row>
    <row r="115" spans="2:2" ht="14.6" x14ac:dyDescent="0.4">
      <c r="B115" s="23"/>
    </row>
    <row r="116" spans="2:2" ht="14.6" x14ac:dyDescent="0.4">
      <c r="B116" s="23"/>
    </row>
    <row r="117" spans="2:2" ht="14.6" x14ac:dyDescent="0.4">
      <c r="B117" s="23"/>
    </row>
    <row r="118" spans="2:2" ht="14.6" x14ac:dyDescent="0.4">
      <c r="B118" s="23"/>
    </row>
    <row r="119" spans="2:2" ht="14.6" x14ac:dyDescent="0.4">
      <c r="B119" s="23"/>
    </row>
    <row r="120" spans="2:2" ht="14.6" x14ac:dyDescent="0.4">
      <c r="B120" s="23"/>
    </row>
    <row r="121" spans="2:2" ht="14.6" x14ac:dyDescent="0.4">
      <c r="B121" s="23"/>
    </row>
    <row r="122" spans="2:2" ht="14.6" x14ac:dyDescent="0.4">
      <c r="B122" s="23"/>
    </row>
    <row r="123" spans="2:2" ht="14.6" x14ac:dyDescent="0.4">
      <c r="B123" s="23"/>
    </row>
    <row r="124" spans="2:2" ht="14.6" x14ac:dyDescent="0.4">
      <c r="B124" s="23"/>
    </row>
    <row r="125" spans="2:2" ht="14.6" x14ac:dyDescent="0.4">
      <c r="B125" s="23"/>
    </row>
    <row r="126" spans="2:2" ht="14.6" x14ac:dyDescent="0.4">
      <c r="B126" s="23"/>
    </row>
    <row r="127" spans="2:2" ht="14.6" x14ac:dyDescent="0.4">
      <c r="B127" s="23"/>
    </row>
    <row r="128" spans="2:2" ht="14.6" x14ac:dyDescent="0.4">
      <c r="B128" s="23"/>
    </row>
    <row r="129" spans="2:2" ht="14.6" x14ac:dyDescent="0.4">
      <c r="B129" s="23"/>
    </row>
    <row r="130" spans="2:2" ht="14.6" x14ac:dyDescent="0.4">
      <c r="B130" s="23"/>
    </row>
    <row r="131" spans="2:2" ht="14.6" x14ac:dyDescent="0.4">
      <c r="B131" s="23"/>
    </row>
    <row r="132" spans="2:2" ht="14.6" x14ac:dyDescent="0.4">
      <c r="B132" s="23"/>
    </row>
    <row r="133" spans="2:2" ht="14.6" x14ac:dyDescent="0.4">
      <c r="B133" s="23"/>
    </row>
    <row r="134" spans="2:2" ht="14.6" x14ac:dyDescent="0.4">
      <c r="B134" s="23"/>
    </row>
    <row r="135" spans="2:2" ht="14.6" x14ac:dyDescent="0.4">
      <c r="B135" s="23"/>
    </row>
    <row r="136" spans="2:2" ht="14.6" x14ac:dyDescent="0.4">
      <c r="B136" s="23"/>
    </row>
    <row r="137" spans="2:2" ht="14.6" x14ac:dyDescent="0.4">
      <c r="B137" s="23"/>
    </row>
    <row r="138" spans="2:2" ht="14.6" x14ac:dyDescent="0.4">
      <c r="B138" s="23"/>
    </row>
    <row r="139" spans="2:2" ht="14.6" x14ac:dyDescent="0.4">
      <c r="B139" s="23"/>
    </row>
    <row r="140" spans="2:2" ht="14.6" x14ac:dyDescent="0.4">
      <c r="B140" s="23"/>
    </row>
    <row r="141" spans="2:2" ht="14.6" x14ac:dyDescent="0.4">
      <c r="B141" s="23"/>
    </row>
    <row r="142" spans="2:2" ht="14.6" x14ac:dyDescent="0.4">
      <c r="B142" s="23"/>
    </row>
    <row r="143" spans="2:2" ht="14.6" x14ac:dyDescent="0.4">
      <c r="B143" s="23"/>
    </row>
    <row r="144" spans="2:2" ht="14.6" x14ac:dyDescent="0.4">
      <c r="B144" s="23"/>
    </row>
    <row r="145" spans="2:2" ht="14.6" x14ac:dyDescent="0.4">
      <c r="B145" s="23"/>
    </row>
    <row r="146" spans="2:2" ht="14.6" x14ac:dyDescent="0.4">
      <c r="B146" s="23"/>
    </row>
    <row r="147" spans="2:2" ht="14.6" x14ac:dyDescent="0.4">
      <c r="B147" s="23"/>
    </row>
    <row r="148" spans="2:2" ht="14.6" x14ac:dyDescent="0.4">
      <c r="B148" s="23"/>
    </row>
    <row r="149" spans="2:2" ht="14.6" x14ac:dyDescent="0.4">
      <c r="B149" s="23"/>
    </row>
    <row r="150" spans="2:2" ht="14.6" x14ac:dyDescent="0.4">
      <c r="B150" s="23"/>
    </row>
    <row r="151" spans="2:2" ht="14.6" x14ac:dyDescent="0.4">
      <c r="B151" s="23"/>
    </row>
    <row r="152" spans="2:2" ht="14.6" x14ac:dyDescent="0.4">
      <c r="B152" s="23"/>
    </row>
    <row r="153" spans="2:2" ht="14.6" x14ac:dyDescent="0.4">
      <c r="B153" s="23"/>
    </row>
    <row r="154" spans="2:2" ht="14.6" x14ac:dyDescent="0.4">
      <c r="B154" s="23"/>
    </row>
    <row r="155" spans="2:2" ht="14.6" x14ac:dyDescent="0.4">
      <c r="B155" s="23"/>
    </row>
    <row r="156" spans="2:2" ht="14.6" x14ac:dyDescent="0.4">
      <c r="B156" s="23"/>
    </row>
    <row r="157" spans="2:2" ht="14.6" x14ac:dyDescent="0.4">
      <c r="B157" s="23"/>
    </row>
    <row r="158" spans="2:2" ht="14.6" x14ac:dyDescent="0.4">
      <c r="B158" s="23"/>
    </row>
    <row r="159" spans="2:2" ht="14.6" x14ac:dyDescent="0.4">
      <c r="B159" s="23"/>
    </row>
    <row r="160" spans="2:2" ht="14.6" x14ac:dyDescent="0.4">
      <c r="B160" s="23"/>
    </row>
    <row r="161" spans="2:2" ht="14.6" x14ac:dyDescent="0.4">
      <c r="B161" s="23"/>
    </row>
    <row r="162" spans="2:2" ht="14.6" x14ac:dyDescent="0.4">
      <c r="B162" s="23"/>
    </row>
    <row r="163" spans="2:2" ht="14.6" x14ac:dyDescent="0.4">
      <c r="B163" s="23"/>
    </row>
    <row r="164" spans="2:2" ht="14.6" x14ac:dyDescent="0.4">
      <c r="B164" s="23"/>
    </row>
    <row r="165" spans="2:2" ht="14.6" x14ac:dyDescent="0.4">
      <c r="B165" s="23"/>
    </row>
    <row r="166" spans="2:2" ht="14.6" x14ac:dyDescent="0.4">
      <c r="B166" s="23"/>
    </row>
    <row r="167" spans="2:2" ht="14.6" x14ac:dyDescent="0.4">
      <c r="B167" s="23"/>
    </row>
    <row r="168" spans="2:2" ht="14.6" x14ac:dyDescent="0.4">
      <c r="B168" s="23"/>
    </row>
    <row r="169" spans="2:2" ht="14.6" x14ac:dyDescent="0.4">
      <c r="B169" s="23"/>
    </row>
    <row r="170" spans="2:2" ht="14.6" x14ac:dyDescent="0.4">
      <c r="B170" s="23"/>
    </row>
    <row r="171" spans="2:2" ht="14.6" x14ac:dyDescent="0.4">
      <c r="B171" s="23"/>
    </row>
    <row r="172" spans="2:2" ht="14.6" x14ac:dyDescent="0.4">
      <c r="B172" s="23"/>
    </row>
    <row r="173" spans="2:2" ht="14.6" x14ac:dyDescent="0.4">
      <c r="B173" s="23"/>
    </row>
    <row r="174" spans="2:2" ht="14.6" x14ac:dyDescent="0.4">
      <c r="B174" s="23"/>
    </row>
    <row r="175" spans="2:2" ht="14.6" x14ac:dyDescent="0.4">
      <c r="B175" s="23"/>
    </row>
    <row r="176" spans="2:2" ht="14.6" x14ac:dyDescent="0.4">
      <c r="B176" s="23"/>
    </row>
    <row r="177" spans="2:2" ht="14.6" x14ac:dyDescent="0.4">
      <c r="B177" s="23"/>
    </row>
    <row r="178" spans="2:2" ht="14.6" x14ac:dyDescent="0.4">
      <c r="B178" s="23"/>
    </row>
    <row r="179" spans="2:2" ht="14.6" x14ac:dyDescent="0.4">
      <c r="B179" s="23"/>
    </row>
    <row r="180" spans="2:2" ht="14.6" x14ac:dyDescent="0.4">
      <c r="B180" s="23"/>
    </row>
    <row r="181" spans="2:2" ht="14.6" x14ac:dyDescent="0.4">
      <c r="B181" s="23"/>
    </row>
    <row r="182" spans="2:2" ht="14.6" x14ac:dyDescent="0.4">
      <c r="B182" s="23"/>
    </row>
    <row r="183" spans="2:2" ht="14.6" x14ac:dyDescent="0.4">
      <c r="B183" s="23"/>
    </row>
    <row r="184" spans="2:2" ht="14.6" x14ac:dyDescent="0.4">
      <c r="B184" s="23"/>
    </row>
    <row r="185" spans="2:2" ht="14.6" x14ac:dyDescent="0.4">
      <c r="B185" s="23"/>
    </row>
    <row r="186" spans="2:2" ht="14.6" x14ac:dyDescent="0.4">
      <c r="B186" s="23"/>
    </row>
    <row r="187" spans="2:2" ht="14.6" x14ac:dyDescent="0.4">
      <c r="B187" s="23"/>
    </row>
    <row r="188" spans="2:2" ht="14.6" x14ac:dyDescent="0.4">
      <c r="B188" s="23"/>
    </row>
    <row r="189" spans="2:2" ht="14.6" x14ac:dyDescent="0.4">
      <c r="B189" s="23"/>
    </row>
    <row r="190" spans="2:2" ht="14.6" x14ac:dyDescent="0.4">
      <c r="B190" s="23"/>
    </row>
    <row r="191" spans="2:2" ht="14.6" x14ac:dyDescent="0.4">
      <c r="B191" s="23"/>
    </row>
    <row r="192" spans="2:2" ht="14.6" x14ac:dyDescent="0.4">
      <c r="B192" s="23"/>
    </row>
    <row r="193" spans="2:2" ht="14.6" x14ac:dyDescent="0.4">
      <c r="B193" s="23"/>
    </row>
    <row r="194" spans="2:2" ht="14.6" x14ac:dyDescent="0.4">
      <c r="B194" s="23"/>
    </row>
    <row r="195" spans="2:2" ht="14.6" x14ac:dyDescent="0.4">
      <c r="B195" s="23"/>
    </row>
    <row r="196" spans="2:2" ht="14.6" x14ac:dyDescent="0.4">
      <c r="B196" s="23"/>
    </row>
    <row r="197" spans="2:2" ht="14.6" x14ac:dyDescent="0.4">
      <c r="B197" s="23"/>
    </row>
    <row r="198" spans="2:2" ht="14.6" x14ac:dyDescent="0.4">
      <c r="B198" s="23"/>
    </row>
    <row r="199" spans="2:2" ht="14.6" x14ac:dyDescent="0.4">
      <c r="B199" s="23"/>
    </row>
  </sheetData>
  <sheetProtection algorithmName="SHA-512" hashValue="Cgfqrf1syiEM1j9OAnmDbMeoPLH3Jhgx7fDNfk75vH7DRvHASXfC/3Op05kqJTjnEFutMuakhNyVOMqSG+g39g==" saltValue="r5Ic0QM2ynO35ozGfqI9bQ==" spinCount="100000" sheet="1" formatCells="0" insertHyperlinks="0" selectLockedCells="1"/>
  <mergeCells count="115">
    <mergeCell ref="D90:M90"/>
    <mergeCell ref="D91:M91"/>
    <mergeCell ref="D92:M92"/>
    <mergeCell ref="D93:M93"/>
    <mergeCell ref="B110:AF110"/>
    <mergeCell ref="O105:R105"/>
    <mergeCell ref="J103:N104"/>
    <mergeCell ref="P103:Q103"/>
    <mergeCell ref="T103:Z105"/>
    <mergeCell ref="C104:I105"/>
    <mergeCell ref="B106:R106"/>
    <mergeCell ref="B108:AF108"/>
    <mergeCell ref="C97:R97"/>
    <mergeCell ref="C98:R98"/>
    <mergeCell ref="T98:AA98"/>
    <mergeCell ref="C100:R100"/>
    <mergeCell ref="C101:R101"/>
    <mergeCell ref="T101:AA101"/>
    <mergeCell ref="B109:AF109"/>
    <mergeCell ref="D53:D54"/>
    <mergeCell ref="E53:I54"/>
    <mergeCell ref="P53:R54"/>
    <mergeCell ref="C56:I56"/>
    <mergeCell ref="J56:R56"/>
    <mergeCell ref="T56:AA56"/>
    <mergeCell ref="C58:N58"/>
    <mergeCell ref="AH85:AI89"/>
    <mergeCell ref="D86:M86"/>
    <mergeCell ref="D87:M87"/>
    <mergeCell ref="D88:M88"/>
    <mergeCell ref="D89:M89"/>
    <mergeCell ref="AM74:AN80"/>
    <mergeCell ref="C78:R78"/>
    <mergeCell ref="D79:M79"/>
    <mergeCell ref="T79:U83"/>
    <mergeCell ref="D80:M80"/>
    <mergeCell ref="D81:M81"/>
    <mergeCell ref="D82:M82"/>
    <mergeCell ref="D83:M83"/>
    <mergeCell ref="T59:AA60"/>
    <mergeCell ref="C60:R60"/>
    <mergeCell ref="C61:R76"/>
    <mergeCell ref="T61:U67"/>
    <mergeCell ref="T71:U73"/>
    <mergeCell ref="AD21:AD100"/>
    <mergeCell ref="D94:M94"/>
    <mergeCell ref="O58:R58"/>
    <mergeCell ref="T58:AA58"/>
    <mergeCell ref="C95:O95"/>
    <mergeCell ref="D84:M84"/>
    <mergeCell ref="D85:M85"/>
    <mergeCell ref="B51:C54"/>
    <mergeCell ref="D51:D52"/>
    <mergeCell ref="E51:I52"/>
    <mergeCell ref="P51:R52"/>
    <mergeCell ref="C31:R31"/>
    <mergeCell ref="T31:U31"/>
    <mergeCell ref="C32:R34"/>
    <mergeCell ref="T32:U34"/>
    <mergeCell ref="R36:R38"/>
    <mergeCell ref="T36:AA36"/>
    <mergeCell ref="T37:AA37"/>
    <mergeCell ref="E38:F40"/>
    <mergeCell ref="J38:K40"/>
    <mergeCell ref="P38:P40"/>
    <mergeCell ref="T38:AA39"/>
    <mergeCell ref="R39:R45"/>
    <mergeCell ref="T41:Y43"/>
    <mergeCell ref="C42:N42"/>
    <mergeCell ref="O42:P42"/>
    <mergeCell ref="C43:N43"/>
    <mergeCell ref="O43:P43"/>
    <mergeCell ref="C44:N44"/>
    <mergeCell ref="O44:P44"/>
    <mergeCell ref="T44:Y44"/>
    <mergeCell ref="C45:N45"/>
    <mergeCell ref="O45:P45"/>
    <mergeCell ref="T45:Z49"/>
    <mergeCell ref="C47:J49"/>
    <mergeCell ref="J22:R22"/>
    <mergeCell ref="J23:R23"/>
    <mergeCell ref="T23:Z25"/>
    <mergeCell ref="J24:R24"/>
    <mergeCell ref="J25:R25"/>
    <mergeCell ref="J15:R15"/>
    <mergeCell ref="T15:AA17"/>
    <mergeCell ref="T26:U27"/>
    <mergeCell ref="C27:R28"/>
    <mergeCell ref="T28:U30"/>
    <mergeCell ref="C29:R29"/>
    <mergeCell ref="G17:H18"/>
    <mergeCell ref="P17:Q18"/>
    <mergeCell ref="T18:AA18"/>
    <mergeCell ref="J21:L21"/>
    <mergeCell ref="AH1:AH8"/>
    <mergeCell ref="B2:R2"/>
    <mergeCell ref="T2:U2"/>
    <mergeCell ref="V2:AA8"/>
    <mergeCell ref="P5:R5"/>
    <mergeCell ref="C6:N6"/>
    <mergeCell ref="O6:R6"/>
    <mergeCell ref="T3:U3"/>
    <mergeCell ref="T4:U8"/>
    <mergeCell ref="C7:R7"/>
    <mergeCell ref="C8:R8"/>
    <mergeCell ref="C9:R9"/>
    <mergeCell ref="T9:Y9"/>
    <mergeCell ref="J10:R10"/>
    <mergeCell ref="J11:R11"/>
    <mergeCell ref="T11:Z14"/>
    <mergeCell ref="J12:R12"/>
    <mergeCell ref="J13:R13"/>
    <mergeCell ref="J14:R14"/>
    <mergeCell ref="Q1:R1"/>
    <mergeCell ref="V1:AF1"/>
  </mergeCells>
  <conditionalFormatting sqref="E51:I52">
    <cfRule type="expression" dxfId="27" priority="11">
      <formula>$T$1=1</formula>
    </cfRule>
  </conditionalFormatting>
  <conditionalFormatting sqref="K47:K49">
    <cfRule type="expression" dxfId="26" priority="1">
      <formula>$T$1=1</formula>
    </cfRule>
  </conditionalFormatting>
  <conditionalFormatting sqref="R39:R45">
    <cfRule type="expression" dxfId="25" priority="9">
      <formula>$T$1=1</formula>
    </cfRule>
  </conditionalFormatting>
  <conditionalFormatting sqref="T2:U2">
    <cfRule type="expression" dxfId="24" priority="12">
      <formula>$M$4=1</formula>
    </cfRule>
  </conditionalFormatting>
  <conditionalFormatting sqref="T45:Z45">
    <cfRule type="expression" dxfId="23" priority="13">
      <formula>IF($O$42&gt;0,$O$42=$O$43)</formula>
    </cfRule>
  </conditionalFormatting>
  <conditionalFormatting sqref="T47:Z49">
    <cfRule type="expression" dxfId="22" priority="4">
      <formula>IF($O$42&gt;0,$O$42=$O$43)</formula>
    </cfRule>
  </conditionalFormatting>
  <conditionalFormatting sqref="V19:AD20">
    <cfRule type="expression" dxfId="21" priority="10">
      <formula>$T$1=1</formula>
    </cfRule>
  </conditionalFormatting>
  <dataValidations count="6">
    <dataValidation type="whole" allowBlank="1" showInputMessage="1" showErrorMessage="1" errorTitle="Whole Numbers Only" error="Please enter whole numbers only here. We cannot accept ranges or percentages, etc." sqref="E38:F40" xr:uid="{00000000-0002-0000-0100-000000000000}">
      <formula1>0</formula1>
      <formula2>2000</formula2>
    </dataValidation>
    <dataValidation type="whole" allowBlank="1" showInputMessage="1" showErrorMessage="1" errorTitle="ONLY WHOLE POUNDS HERE PLEASE" error="Do not enter pence - only provide values in whole Pounds please" sqref="O45:P45" xr:uid="{00000000-0002-0000-0100-000001000000}">
      <formula1>0</formula1>
      <formula2>500000</formula2>
    </dataValidation>
    <dataValidation type="whole" allowBlank="1" showInputMessage="1" showErrorMessage="1" errorTitle="ONLY WHOLE £ PLEASE" error="Do not enter pence - only provide values in whole Pounds please" sqref="O44:P44" xr:uid="{00000000-0002-0000-0100-000002000000}">
      <formula1>0</formula1>
      <formula2>500000</formula2>
    </dataValidation>
    <dataValidation type="whole" allowBlank="1" showInputMessage="1" showErrorMessage="1" errorTitle="ONLY WHOLE £ PLEASE" error="Do not enter pence - only provide values in whole Pounds here please." sqref="O42:P42" xr:uid="{00000000-0002-0000-0100-000003000000}">
      <formula1>0</formula1>
      <formula2>30000</formula2>
    </dataValidation>
    <dataValidation type="whole" allowBlank="1" showInputMessage="1" showErrorMessage="1" error="This value MUST BE LOWER than, or the same as, the difference between your answer for Question [7] and Question [8]" sqref="P38:P40" xr:uid="{00000000-0002-0000-0100-000004000000}">
      <formula1>0</formula1>
      <formula2>E38-J38</formula2>
    </dataValidation>
    <dataValidation type="whole" allowBlank="1" showInputMessage="1" showErrorMessage="1" error="This value MUST BE LOWER than your answer for Question [2]" sqref="P17:Q18" xr:uid="{00000000-0002-0000-0100-000005000000}">
      <formula1>0</formula1>
      <formula2>G17</formula2>
    </dataValidation>
  </dataValidations>
  <hyperlinks>
    <hyperlink ref="T59:AA60" r:id="rId1" display="CLICK HERE to see the current list of date" xr:uid="{00000000-0004-0000-0100-000000000000}"/>
    <hyperlink ref="O105:R105" location="'Pendarren ONLY'!G17" display="GO BACK UP TO THE TOP OF THIS SHEET" xr:uid="{00000000-0004-0000-0100-000001000000}"/>
    <hyperlink ref="T3:U3" location="'Pendarren ONLY'!T19" display="..." xr:uid="{00000000-0004-0000-0100-000002000000}"/>
    <hyperlink ref="C47" r:id="rId2" tooltip="Click here for an email to attach your completed form" display="Click here for an email to attach your completed form" xr:uid="{00000000-0004-0000-0100-000003000000}"/>
    <hyperlink ref="V1:AF1" location="'Pendarren ONLY'!T19" display="'Pendarren ONLY'!T19" xr:uid="{00000000-0004-0000-0100-000004000000}"/>
    <hyperlink ref="AD21:AD100" location="'Pendarren ONLY'!T1" display="*** CLICK HERE and enter '1' to ACTIVATE  *** CLICK HERE and enter '1' to ACTIVATE  *** CLICK HERE and enter '1' to ACTIVATE  *** CLICK HERE and enter '1' to ACTIVATE  *** CLICK HERE and enter '1' to ACTIVATE  *** CLICK HERE and enter '1' to ACTIVATE  ***" xr:uid="{00000000-0004-0000-0100-000005000000}"/>
  </hyperlinks>
  <pageMargins left="0.35433070866141703" right="0.15748031496063" top="0.32" bottom="0.31496062992126" header="0.15748031496063" footer="0.15748031496063"/>
  <pageSetup paperSize="9" scale="85" fitToHeight="2" orientation="portrait" horizontalDpi="4294967294" r:id="rId3"/>
  <headerFooter>
    <oddFooter>&amp;L&amp;8&amp;Z&amp;F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Drop Down 1">
              <controlPr locked="0" defaultSize="0" autoLine="0" autoPict="0">
                <anchor>
                  <from>
                    <xdr:col>19</xdr:col>
                    <xdr:colOff>21771</xdr:colOff>
                    <xdr:row>9</xdr:row>
                    <xdr:rowOff>27214</xdr:rowOff>
                  </from>
                  <to>
                    <xdr:col>25</xdr:col>
                    <xdr:colOff>48986</xdr:colOff>
                    <xdr:row>9</xdr:row>
                    <xdr:rowOff>250371</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10"/>
  <sheetViews>
    <sheetView workbookViewId="0">
      <pane xSplit="2" ySplit="1" topLeftCell="C2" activePane="bottomRight" state="frozen"/>
      <selection activeCell="I82" sqref="I82"/>
      <selection pane="topRight" activeCell="I82" sqref="I82"/>
      <selection pane="bottomLeft" activeCell="I82" sqref="I82"/>
      <selection pane="bottomRight" activeCell="J13" sqref="J13:K13"/>
    </sheetView>
  </sheetViews>
  <sheetFormatPr defaultColWidth="9.15234375" defaultRowHeight="14.6" x14ac:dyDescent="0.4"/>
  <cols>
    <col min="1" max="1" width="4" style="59" bestFit="1" customWidth="1"/>
    <col min="2" max="2" width="39.15234375" style="59" bestFit="1" customWidth="1"/>
    <col min="3" max="3" width="6.15234375" style="59" bestFit="1" customWidth="1"/>
    <col min="4" max="4" width="13.15234375" style="59" customWidth="1"/>
    <col min="5" max="7" width="8.15234375" style="59" customWidth="1"/>
    <col min="8" max="8" width="8.15234375" style="59" bestFit="1" customWidth="1"/>
    <col min="9" max="9" width="5.3828125" style="59" customWidth="1"/>
    <col min="10" max="10" width="4.53515625" style="70" customWidth="1"/>
    <col min="11" max="11" width="11.3828125" style="70" customWidth="1"/>
    <col min="12" max="12" width="16.53515625" style="70" bestFit="1" customWidth="1"/>
    <col min="13" max="13" width="39.15234375" style="59" customWidth="1"/>
    <col min="14" max="14" width="39.15234375" style="141" customWidth="1"/>
    <col min="15" max="15" width="24.84375" style="132" customWidth="1"/>
    <col min="16" max="16" width="7.53515625" style="59" bestFit="1" customWidth="1"/>
    <col min="17" max="18" width="10.69140625" style="59" bestFit="1" customWidth="1"/>
    <col min="19" max="16384" width="9.15234375" style="59"/>
  </cols>
  <sheetData>
    <row r="1" spans="1:22" ht="61.3" x14ac:dyDescent="0.4">
      <c r="A1" s="97" t="s">
        <v>865</v>
      </c>
      <c r="B1" s="58" t="s">
        <v>583</v>
      </c>
      <c r="C1" s="58" t="s">
        <v>584</v>
      </c>
      <c r="D1" s="58" t="s">
        <v>585</v>
      </c>
      <c r="E1" s="58" t="s">
        <v>586</v>
      </c>
      <c r="F1" s="58" t="s">
        <v>587</v>
      </c>
      <c r="G1" s="58" t="s">
        <v>588</v>
      </c>
      <c r="H1" s="58" t="s">
        <v>589</v>
      </c>
      <c r="I1" s="58" t="s">
        <v>590</v>
      </c>
      <c r="J1" s="154" t="s">
        <v>875</v>
      </c>
      <c r="K1" s="153" t="s">
        <v>592</v>
      </c>
      <c r="L1" s="153" t="s">
        <v>593</v>
      </c>
      <c r="M1" s="59" t="s">
        <v>871</v>
      </c>
      <c r="N1" s="98" t="s">
        <v>1095</v>
      </c>
      <c r="P1" s="98" t="s">
        <v>938</v>
      </c>
      <c r="Q1" s="59">
        <v>2025.5</v>
      </c>
      <c r="R1" s="116">
        <v>45971</v>
      </c>
      <c r="U1" s="59" t="s">
        <v>866</v>
      </c>
      <c r="V1" s="59" t="s">
        <v>867</v>
      </c>
    </row>
    <row r="2" spans="1:22" x14ac:dyDescent="0.4">
      <c r="A2" s="59">
        <v>1</v>
      </c>
      <c r="B2" s="60" t="s">
        <v>129</v>
      </c>
      <c r="C2" s="61">
        <v>137531</v>
      </c>
      <c r="D2" s="60" t="s">
        <v>130</v>
      </c>
      <c r="E2" s="60" t="s">
        <v>133</v>
      </c>
      <c r="F2" s="60" t="s">
        <v>133</v>
      </c>
      <c r="G2" s="60" t="s">
        <v>131</v>
      </c>
      <c r="H2" s="60" t="s">
        <v>132</v>
      </c>
      <c r="I2" s="60" t="s">
        <v>594</v>
      </c>
      <c r="J2" s="111" t="s">
        <v>134</v>
      </c>
      <c r="K2" s="111" t="s">
        <v>135</v>
      </c>
      <c r="L2" s="111" t="s">
        <v>136</v>
      </c>
      <c r="M2" s="75" t="s">
        <v>934</v>
      </c>
      <c r="N2" s="156" t="s">
        <v>1104</v>
      </c>
      <c r="O2" s="132" t="s">
        <v>129</v>
      </c>
      <c r="P2" s="141">
        <v>2025.4</v>
      </c>
      <c r="Q2" s="143">
        <v>45855</v>
      </c>
      <c r="R2" s="116"/>
    </row>
    <row r="3" spans="1:22" x14ac:dyDescent="0.4">
      <c r="A3" s="59">
        <v>2</v>
      </c>
      <c r="B3" s="60" t="s">
        <v>137</v>
      </c>
      <c r="C3" s="61">
        <v>102156</v>
      </c>
      <c r="D3" s="60" t="s">
        <v>651</v>
      </c>
      <c r="E3" s="60" t="s">
        <v>138</v>
      </c>
      <c r="F3" s="60" t="s">
        <v>200</v>
      </c>
      <c r="G3" s="60" t="s">
        <v>131</v>
      </c>
      <c r="H3" s="60" t="s">
        <v>139</v>
      </c>
      <c r="I3" s="60" t="s">
        <v>652</v>
      </c>
      <c r="J3" s="111" t="s">
        <v>140</v>
      </c>
      <c r="K3" s="157" t="s">
        <v>1105</v>
      </c>
      <c r="L3" s="157" t="s">
        <v>1106</v>
      </c>
      <c r="M3" s="75" t="s">
        <v>932</v>
      </c>
      <c r="N3" s="158" t="s">
        <v>1107</v>
      </c>
      <c r="O3" s="132" t="s">
        <v>137</v>
      </c>
      <c r="P3" s="141">
        <v>2025.4</v>
      </c>
      <c r="Q3" s="116" t="s">
        <v>1088</v>
      </c>
    </row>
    <row r="4" spans="1:22" x14ac:dyDescent="0.4">
      <c r="A4" s="59">
        <v>3</v>
      </c>
      <c r="B4" s="60" t="s">
        <v>143</v>
      </c>
      <c r="C4" s="61">
        <v>102157</v>
      </c>
      <c r="D4" s="60" t="s">
        <v>144</v>
      </c>
      <c r="E4" s="60" t="s">
        <v>206</v>
      </c>
      <c r="F4" s="60" t="s">
        <v>133</v>
      </c>
      <c r="G4" s="60" t="s">
        <v>131</v>
      </c>
      <c r="H4" s="60" t="s">
        <v>145</v>
      </c>
      <c r="I4" s="60" t="s">
        <v>655</v>
      </c>
      <c r="J4" s="111" t="s">
        <v>134</v>
      </c>
      <c r="K4" s="157" t="s">
        <v>181</v>
      </c>
      <c r="L4" s="157" t="s">
        <v>1108</v>
      </c>
      <c r="M4" s="75" t="s">
        <v>1047</v>
      </c>
      <c r="N4" s="158" t="s">
        <v>1109</v>
      </c>
      <c r="O4" s="132" t="s">
        <v>143</v>
      </c>
      <c r="P4" s="141">
        <v>2025.4</v>
      </c>
      <c r="Q4" s="143">
        <v>45827</v>
      </c>
    </row>
    <row r="5" spans="1:22" x14ac:dyDescent="0.4">
      <c r="A5" s="59">
        <v>4</v>
      </c>
      <c r="B5" s="60" t="s">
        <v>685</v>
      </c>
      <c r="C5" s="61">
        <v>102154</v>
      </c>
      <c r="D5" s="60" t="s">
        <v>149</v>
      </c>
      <c r="E5" s="60" t="s">
        <v>133</v>
      </c>
      <c r="F5" s="60" t="s">
        <v>133</v>
      </c>
      <c r="G5" s="60" t="s">
        <v>131</v>
      </c>
      <c r="H5" s="60" t="s">
        <v>150</v>
      </c>
      <c r="I5" s="60" t="s">
        <v>686</v>
      </c>
      <c r="J5" s="111" t="s">
        <v>134</v>
      </c>
      <c r="K5" s="111" t="s">
        <v>151</v>
      </c>
      <c r="L5" s="111" t="s">
        <v>152</v>
      </c>
      <c r="M5" s="66" t="s">
        <v>880</v>
      </c>
      <c r="N5" s="66" t="s">
        <v>1103</v>
      </c>
      <c r="O5" s="132" t="s">
        <v>148</v>
      </c>
      <c r="P5" s="141">
        <v>2025.5</v>
      </c>
      <c r="Q5" s="143" t="s">
        <v>1200</v>
      </c>
    </row>
    <row r="6" spans="1:22" x14ac:dyDescent="0.4">
      <c r="A6" s="59">
        <v>5</v>
      </c>
      <c r="B6" s="60" t="s">
        <v>153</v>
      </c>
      <c r="C6" s="61">
        <v>102153</v>
      </c>
      <c r="D6" s="60" t="s">
        <v>154</v>
      </c>
      <c r="E6" s="60" t="s">
        <v>133</v>
      </c>
      <c r="F6" s="60" t="s">
        <v>133</v>
      </c>
      <c r="G6" s="60" t="s">
        <v>131</v>
      </c>
      <c r="H6" s="60" t="s">
        <v>155</v>
      </c>
      <c r="I6" s="60" t="s">
        <v>689</v>
      </c>
      <c r="J6" s="111" t="s">
        <v>140</v>
      </c>
      <c r="K6" s="111" t="s">
        <v>156</v>
      </c>
      <c r="L6" s="111" t="s">
        <v>157</v>
      </c>
      <c r="M6" s="142" t="s">
        <v>204</v>
      </c>
      <c r="N6" s="156" t="s">
        <v>1110</v>
      </c>
      <c r="O6" s="132" t="s">
        <v>153</v>
      </c>
      <c r="P6" s="141">
        <v>2025.3</v>
      </c>
      <c r="Q6" s="116">
        <v>45756</v>
      </c>
    </row>
    <row r="7" spans="1:22" x14ac:dyDescent="0.4">
      <c r="A7" s="59">
        <v>7</v>
      </c>
      <c r="B7" s="60" t="s">
        <v>885</v>
      </c>
      <c r="C7" s="61">
        <v>144900</v>
      </c>
      <c r="D7" s="60" t="s">
        <v>158</v>
      </c>
      <c r="E7" s="60" t="s">
        <v>206</v>
      </c>
      <c r="F7" s="60" t="s">
        <v>133</v>
      </c>
      <c r="G7" s="60" t="s">
        <v>131</v>
      </c>
      <c r="H7" s="60" t="s">
        <v>159</v>
      </c>
      <c r="I7" s="60" t="s">
        <v>632</v>
      </c>
      <c r="J7" s="159" t="s">
        <v>140</v>
      </c>
      <c r="K7" s="160" t="s">
        <v>1111</v>
      </c>
      <c r="L7" s="160" t="s">
        <v>1112</v>
      </c>
      <c r="M7" s="75" t="s">
        <v>944</v>
      </c>
      <c r="N7" s="161" t="s">
        <v>1113</v>
      </c>
      <c r="O7" s="132" t="s">
        <v>573</v>
      </c>
      <c r="P7" s="59">
        <v>2024.2</v>
      </c>
      <c r="Q7" s="116">
        <v>45250</v>
      </c>
    </row>
    <row r="8" spans="1:22" x14ac:dyDescent="0.4">
      <c r="A8" s="59">
        <v>8</v>
      </c>
      <c r="B8" s="60" t="s">
        <v>162</v>
      </c>
      <c r="C8" s="61">
        <v>131757</v>
      </c>
      <c r="D8" s="60" t="s">
        <v>718</v>
      </c>
      <c r="E8" s="60" t="s">
        <v>133</v>
      </c>
      <c r="F8" s="60" t="s">
        <v>133</v>
      </c>
      <c r="G8" s="60" t="s">
        <v>131</v>
      </c>
      <c r="H8" s="60" t="s">
        <v>719</v>
      </c>
      <c r="I8" s="60" t="s">
        <v>720</v>
      </c>
      <c r="J8" s="111" t="s">
        <v>134</v>
      </c>
      <c r="K8" s="111" t="s">
        <v>165</v>
      </c>
      <c r="L8" s="111" t="s">
        <v>166</v>
      </c>
      <c r="M8" s="75" t="s">
        <v>1016</v>
      </c>
      <c r="N8" s="75" t="s">
        <v>1098</v>
      </c>
      <c r="O8" s="132" t="s">
        <v>162</v>
      </c>
      <c r="P8" s="141">
        <v>2025.5</v>
      </c>
      <c r="Q8" s="143" t="s">
        <v>1198</v>
      </c>
    </row>
    <row r="9" spans="1:22" x14ac:dyDescent="0.4">
      <c r="A9" s="59">
        <v>10</v>
      </c>
      <c r="B9" s="60" t="s">
        <v>800</v>
      </c>
      <c r="C9" s="61">
        <v>139362</v>
      </c>
      <c r="D9" s="60" t="s">
        <v>168</v>
      </c>
      <c r="E9" s="60" t="s">
        <v>185</v>
      </c>
      <c r="F9" s="60" t="s">
        <v>133</v>
      </c>
      <c r="G9" s="60" t="s">
        <v>131</v>
      </c>
      <c r="H9" s="60" t="s">
        <v>801</v>
      </c>
      <c r="I9" s="60" t="s">
        <v>802</v>
      </c>
      <c r="J9" s="111" t="s">
        <v>134</v>
      </c>
      <c r="K9" s="157" t="s">
        <v>1114</v>
      </c>
      <c r="L9" s="157" t="s">
        <v>1115</v>
      </c>
      <c r="M9" s="66" t="s">
        <v>1004</v>
      </c>
      <c r="N9" s="158" t="s">
        <v>1116</v>
      </c>
      <c r="O9" s="132" t="s">
        <v>167</v>
      </c>
      <c r="P9" s="141">
        <v>2025.4</v>
      </c>
      <c r="Q9" s="143" t="s">
        <v>1092</v>
      </c>
      <c r="S9" s="75" t="s">
        <v>956</v>
      </c>
    </row>
    <row r="10" spans="1:22" x14ac:dyDescent="0.4">
      <c r="A10" s="59">
        <v>11</v>
      </c>
      <c r="B10" s="60" t="s">
        <v>1048</v>
      </c>
      <c r="C10" s="61">
        <v>137745</v>
      </c>
      <c r="D10" s="60" t="s">
        <v>173</v>
      </c>
      <c r="E10" s="60" t="s">
        <v>185</v>
      </c>
      <c r="F10" s="60" t="s">
        <v>133</v>
      </c>
      <c r="G10" s="60" t="s">
        <v>131</v>
      </c>
      <c r="H10" s="60" t="s">
        <v>174</v>
      </c>
      <c r="I10" s="60" t="s">
        <v>133</v>
      </c>
      <c r="J10" s="111" t="s">
        <v>140</v>
      </c>
      <c r="K10" s="111" t="s">
        <v>190</v>
      </c>
      <c r="L10" s="111" t="s">
        <v>997</v>
      </c>
      <c r="M10" s="66" t="s">
        <v>1052</v>
      </c>
      <c r="N10" s="158" t="s">
        <v>1117</v>
      </c>
      <c r="O10" s="132" t="s">
        <v>172</v>
      </c>
      <c r="P10" s="141">
        <v>2025.5</v>
      </c>
      <c r="Q10" s="143" t="s">
        <v>1197</v>
      </c>
    </row>
    <row r="11" spans="1:22" x14ac:dyDescent="0.4">
      <c r="A11" s="59">
        <v>12</v>
      </c>
      <c r="B11" s="60" t="s">
        <v>177</v>
      </c>
      <c r="C11" s="61">
        <v>133386</v>
      </c>
      <c r="D11" s="60" t="s">
        <v>656</v>
      </c>
      <c r="E11" s="60" t="s">
        <v>179</v>
      </c>
      <c r="F11" s="60" t="s">
        <v>657</v>
      </c>
      <c r="G11" s="60" t="s">
        <v>131</v>
      </c>
      <c r="H11" s="60" t="s">
        <v>180</v>
      </c>
      <c r="I11" s="60" t="s">
        <v>658</v>
      </c>
      <c r="J11" s="111" t="s">
        <v>134</v>
      </c>
      <c r="K11" s="111" t="s">
        <v>181</v>
      </c>
      <c r="L11" s="111" t="s">
        <v>182</v>
      </c>
      <c r="M11" s="75" t="s">
        <v>962</v>
      </c>
      <c r="N11" s="162" t="s">
        <v>1118</v>
      </c>
      <c r="O11" s="132" t="s">
        <v>177</v>
      </c>
      <c r="P11" s="141">
        <v>2025.5</v>
      </c>
      <c r="Q11" s="143">
        <v>45944</v>
      </c>
    </row>
    <row r="12" spans="1:22" x14ac:dyDescent="0.4">
      <c r="A12" s="59">
        <v>13</v>
      </c>
      <c r="B12" s="60" t="s">
        <v>183</v>
      </c>
      <c r="C12" s="61">
        <v>139616</v>
      </c>
      <c r="D12" s="60" t="s">
        <v>184</v>
      </c>
      <c r="E12" s="60" t="s">
        <v>185</v>
      </c>
      <c r="F12" s="60" t="s">
        <v>133</v>
      </c>
      <c r="G12" s="60" t="s">
        <v>131</v>
      </c>
      <c r="H12" s="60" t="s">
        <v>186</v>
      </c>
      <c r="I12" s="60" t="s">
        <v>682</v>
      </c>
      <c r="J12" s="111" t="s">
        <v>187</v>
      </c>
      <c r="K12" s="111" t="s">
        <v>188</v>
      </c>
      <c r="L12" s="111" t="s">
        <v>189</v>
      </c>
      <c r="M12" s="75" t="s">
        <v>942</v>
      </c>
      <c r="N12" s="156" t="s">
        <v>1119</v>
      </c>
      <c r="O12" s="132" t="s">
        <v>183</v>
      </c>
      <c r="P12" s="141">
        <v>2025.4</v>
      </c>
      <c r="Q12" s="143">
        <v>45813</v>
      </c>
    </row>
    <row r="13" spans="1:22" x14ac:dyDescent="0.4">
      <c r="A13" s="59">
        <v>14</v>
      </c>
      <c r="B13" s="60" t="s">
        <v>670</v>
      </c>
      <c r="C13" s="61">
        <v>140935</v>
      </c>
      <c r="D13" s="60" t="s">
        <v>671</v>
      </c>
      <c r="E13" s="60" t="s">
        <v>672</v>
      </c>
      <c r="F13" s="60" t="s">
        <v>133</v>
      </c>
      <c r="G13" s="60" t="s">
        <v>131</v>
      </c>
      <c r="H13" s="60" t="s">
        <v>673</v>
      </c>
      <c r="I13" s="60" t="s">
        <v>674</v>
      </c>
      <c r="J13" s="159" t="s">
        <v>134</v>
      </c>
      <c r="K13" s="157" t="s">
        <v>1120</v>
      </c>
      <c r="L13" s="157" t="s">
        <v>1121</v>
      </c>
      <c r="M13" s="75" t="s">
        <v>1203</v>
      </c>
      <c r="N13" s="158" t="s">
        <v>1122</v>
      </c>
      <c r="O13" s="132" t="s">
        <v>670</v>
      </c>
      <c r="P13" s="141">
        <v>2025.5</v>
      </c>
      <c r="Q13" s="116">
        <v>45986</v>
      </c>
    </row>
    <row r="14" spans="1:22" x14ac:dyDescent="0.4">
      <c r="A14" s="59">
        <v>16</v>
      </c>
      <c r="B14" s="60" t="s">
        <v>694</v>
      </c>
      <c r="C14" s="61">
        <v>144753</v>
      </c>
      <c r="D14" s="60" t="s">
        <v>695</v>
      </c>
      <c r="E14" s="60" t="s">
        <v>696</v>
      </c>
      <c r="F14" s="60" t="s">
        <v>206</v>
      </c>
      <c r="G14" s="60" t="s">
        <v>131</v>
      </c>
      <c r="H14" s="60" t="s">
        <v>697</v>
      </c>
      <c r="I14" s="60" t="s">
        <v>698</v>
      </c>
      <c r="J14" s="71" t="s">
        <v>134</v>
      </c>
      <c r="K14" s="71" t="s">
        <v>699</v>
      </c>
      <c r="L14" s="71" t="s">
        <v>700</v>
      </c>
      <c r="M14" s="75" t="s">
        <v>1201</v>
      </c>
      <c r="N14" s="142"/>
      <c r="O14" s="132" t="s">
        <v>694</v>
      </c>
      <c r="P14" s="141">
        <v>2025.5</v>
      </c>
      <c r="Q14" s="143">
        <v>45971</v>
      </c>
    </row>
    <row r="15" spans="1:22" x14ac:dyDescent="0.4">
      <c r="A15" s="59">
        <v>40</v>
      </c>
      <c r="B15" s="60" t="s">
        <v>601</v>
      </c>
      <c r="C15" s="61">
        <v>102175</v>
      </c>
      <c r="D15" s="60" t="s">
        <v>199</v>
      </c>
      <c r="E15" s="60" t="s">
        <v>133</v>
      </c>
      <c r="F15" s="60" t="s">
        <v>200</v>
      </c>
      <c r="G15" s="60" t="s">
        <v>131</v>
      </c>
      <c r="H15" s="60" t="s">
        <v>201</v>
      </c>
      <c r="I15" s="60" t="s">
        <v>602</v>
      </c>
      <c r="J15" s="111" t="s">
        <v>140</v>
      </c>
      <c r="K15" s="157" t="s">
        <v>1123</v>
      </c>
      <c r="L15" s="157" t="s">
        <v>142</v>
      </c>
      <c r="M15" s="142" t="s">
        <v>204</v>
      </c>
      <c r="N15" s="158" t="s">
        <v>1124</v>
      </c>
      <c r="O15" s="132" t="s">
        <v>198</v>
      </c>
      <c r="P15" s="59">
        <v>12</v>
      </c>
      <c r="Q15" s="116"/>
    </row>
    <row r="16" spans="1:22" x14ac:dyDescent="0.4">
      <c r="A16" s="59">
        <v>42</v>
      </c>
      <c r="B16" s="60" t="s">
        <v>728</v>
      </c>
      <c r="C16" s="61">
        <v>102178</v>
      </c>
      <c r="D16" s="60" t="s">
        <v>173</v>
      </c>
      <c r="E16" s="60" t="s">
        <v>185</v>
      </c>
      <c r="F16" s="60" t="s">
        <v>133</v>
      </c>
      <c r="G16" s="60" t="s">
        <v>131</v>
      </c>
      <c r="H16" s="60" t="s">
        <v>174</v>
      </c>
      <c r="I16" s="60" t="s">
        <v>729</v>
      </c>
      <c r="J16" s="111" t="s">
        <v>134</v>
      </c>
      <c r="K16" s="111" t="s">
        <v>208</v>
      </c>
      <c r="L16" s="111" t="s">
        <v>209</v>
      </c>
      <c r="M16" s="66" t="s">
        <v>883</v>
      </c>
      <c r="N16" s="66" t="s">
        <v>1099</v>
      </c>
      <c r="O16" s="132" t="s">
        <v>210</v>
      </c>
      <c r="P16" s="141">
        <v>2025.4</v>
      </c>
      <c r="Q16" s="143">
        <v>45800</v>
      </c>
      <c r="U16" s="59">
        <v>62</v>
      </c>
      <c r="V16" s="59" t="s">
        <v>237</v>
      </c>
    </row>
    <row r="17" spans="1:22" x14ac:dyDescent="0.4">
      <c r="A17" s="59">
        <v>44</v>
      </c>
      <c r="B17" s="60" t="s">
        <v>813</v>
      </c>
      <c r="C17" s="61">
        <v>102177</v>
      </c>
      <c r="D17" s="60" t="s">
        <v>205</v>
      </c>
      <c r="E17" s="60" t="s">
        <v>206</v>
      </c>
      <c r="F17" s="60" t="s">
        <v>133</v>
      </c>
      <c r="G17" s="60" t="s">
        <v>131</v>
      </c>
      <c r="H17" s="60" t="s">
        <v>207</v>
      </c>
      <c r="I17" s="60" t="s">
        <v>814</v>
      </c>
      <c r="J17" s="111" t="s">
        <v>140</v>
      </c>
      <c r="K17" s="160" t="s">
        <v>1125</v>
      </c>
      <c r="L17" s="160" t="s">
        <v>161</v>
      </c>
      <c r="M17" s="75" t="s">
        <v>987</v>
      </c>
      <c r="N17" s="156" t="s">
        <v>1126</v>
      </c>
      <c r="O17" s="132" t="s">
        <v>214</v>
      </c>
      <c r="P17" s="141">
        <v>2025.5</v>
      </c>
      <c r="Q17" s="116">
        <v>45947</v>
      </c>
    </row>
    <row r="18" spans="1:22" x14ac:dyDescent="0.4">
      <c r="A18" s="59">
        <v>48</v>
      </c>
      <c r="B18" s="60" t="s">
        <v>835</v>
      </c>
      <c r="C18" s="61">
        <v>102176</v>
      </c>
      <c r="D18" s="60" t="s">
        <v>158</v>
      </c>
      <c r="E18" s="60" t="s">
        <v>133</v>
      </c>
      <c r="F18" s="60" t="s">
        <v>206</v>
      </c>
      <c r="G18" s="60" t="s">
        <v>131</v>
      </c>
      <c r="H18" s="60" t="s">
        <v>159</v>
      </c>
      <c r="I18" s="60" t="s">
        <v>836</v>
      </c>
      <c r="J18" s="111" t="s">
        <v>140</v>
      </c>
      <c r="K18" s="157" t="s">
        <v>321</v>
      </c>
      <c r="L18" s="157" t="s">
        <v>1127</v>
      </c>
      <c r="M18" s="142" t="s">
        <v>204</v>
      </c>
      <c r="N18" s="158" t="s">
        <v>1128</v>
      </c>
      <c r="O18" s="132" t="s">
        <v>229</v>
      </c>
      <c r="P18" s="59">
        <v>2023.2</v>
      </c>
      <c r="Q18" s="116">
        <v>45037</v>
      </c>
      <c r="U18" s="59">
        <v>49</v>
      </c>
      <c r="V18" s="59" t="s">
        <v>231</v>
      </c>
    </row>
    <row r="19" spans="1:22" x14ac:dyDescent="0.4">
      <c r="A19" s="59">
        <v>49</v>
      </c>
      <c r="B19" s="60" t="s">
        <v>998</v>
      </c>
      <c r="C19" s="61"/>
      <c r="D19" s="60" t="s">
        <v>232</v>
      </c>
      <c r="E19" s="60" t="s">
        <v>233</v>
      </c>
      <c r="F19" s="60"/>
      <c r="G19" s="60" t="s">
        <v>131</v>
      </c>
      <c r="H19" s="60" t="s">
        <v>234</v>
      </c>
      <c r="I19" s="60" t="s">
        <v>982</v>
      </c>
      <c r="J19" s="111" t="s">
        <v>140</v>
      </c>
      <c r="K19" s="157" t="s">
        <v>321</v>
      </c>
      <c r="L19" s="157" t="s">
        <v>1127</v>
      </c>
      <c r="M19" s="142" t="s">
        <v>204</v>
      </c>
      <c r="N19" s="158" t="s">
        <v>1128</v>
      </c>
      <c r="O19" s="132" t="s">
        <v>981</v>
      </c>
      <c r="P19" s="59">
        <v>12</v>
      </c>
      <c r="Q19" s="116"/>
      <c r="U19" s="59">
        <v>49</v>
      </c>
      <c r="V19" s="59" t="s">
        <v>231</v>
      </c>
    </row>
    <row r="20" spans="1:22" x14ac:dyDescent="0.4">
      <c r="A20" s="59">
        <v>61</v>
      </c>
      <c r="B20" s="60" t="s">
        <v>968</v>
      </c>
      <c r="C20" s="61">
        <v>140665</v>
      </c>
      <c r="D20" s="60" t="s">
        <v>976</v>
      </c>
      <c r="E20" s="60" t="s">
        <v>239</v>
      </c>
      <c r="F20" s="60" t="s">
        <v>185</v>
      </c>
      <c r="G20" s="60" t="s">
        <v>131</v>
      </c>
      <c r="H20" s="60" t="s">
        <v>240</v>
      </c>
      <c r="I20" s="106" t="s">
        <v>977</v>
      </c>
      <c r="J20" s="111" t="s">
        <v>140</v>
      </c>
      <c r="K20" s="111" t="s">
        <v>175</v>
      </c>
      <c r="L20" s="111" t="s">
        <v>176</v>
      </c>
      <c r="M20" s="142" t="s">
        <v>980</v>
      </c>
      <c r="N20" s="155" t="s">
        <v>1096</v>
      </c>
      <c r="O20" s="132" t="s">
        <v>968</v>
      </c>
      <c r="P20" s="141">
        <v>2025.5</v>
      </c>
      <c r="Q20" s="143">
        <v>45933</v>
      </c>
    </row>
    <row r="21" spans="1:22" x14ac:dyDescent="0.4">
      <c r="A21" s="59">
        <v>62</v>
      </c>
      <c r="B21" s="106" t="s">
        <v>969</v>
      </c>
      <c r="C21" s="107"/>
      <c r="D21" s="107" t="s">
        <v>970</v>
      </c>
      <c r="E21" s="106" t="s">
        <v>971</v>
      </c>
      <c r="F21" s="106" t="s">
        <v>200</v>
      </c>
      <c r="G21" s="106" t="s">
        <v>131</v>
      </c>
      <c r="H21" s="106" t="s">
        <v>972</v>
      </c>
      <c r="I21" s="106" t="s">
        <v>979</v>
      </c>
      <c r="J21" s="111" t="s">
        <v>140</v>
      </c>
      <c r="K21" s="111" t="s">
        <v>175</v>
      </c>
      <c r="L21" s="111" t="s">
        <v>176</v>
      </c>
      <c r="M21" s="142" t="s">
        <v>980</v>
      </c>
      <c r="N21" s="155" t="s">
        <v>1096</v>
      </c>
      <c r="O21" s="132" t="s">
        <v>969</v>
      </c>
      <c r="P21" s="59">
        <v>2024.3</v>
      </c>
      <c r="Q21" s="116">
        <v>45341</v>
      </c>
    </row>
    <row r="22" spans="1:22" x14ac:dyDescent="0.4">
      <c r="A22" s="59">
        <v>65</v>
      </c>
      <c r="B22" s="106" t="s">
        <v>973</v>
      </c>
      <c r="D22" s="107" t="s">
        <v>974</v>
      </c>
      <c r="E22" s="106" t="s">
        <v>975</v>
      </c>
      <c r="F22" s="60" t="s">
        <v>206</v>
      </c>
      <c r="G22" s="106" t="s">
        <v>131</v>
      </c>
      <c r="H22" s="106" t="s">
        <v>543</v>
      </c>
      <c r="I22" s="106" t="s">
        <v>978</v>
      </c>
      <c r="J22" s="111" t="s">
        <v>140</v>
      </c>
      <c r="K22" s="111" t="s">
        <v>175</v>
      </c>
      <c r="L22" s="111" t="s">
        <v>176</v>
      </c>
      <c r="M22" s="142" t="s">
        <v>980</v>
      </c>
      <c r="N22" s="155" t="s">
        <v>1096</v>
      </c>
      <c r="O22" s="132" t="s">
        <v>973</v>
      </c>
      <c r="P22" s="59">
        <v>12.2</v>
      </c>
      <c r="Q22" s="116"/>
    </row>
    <row r="23" spans="1:22" x14ac:dyDescent="0.4">
      <c r="A23" s="117">
        <v>67</v>
      </c>
      <c r="B23" s="118" t="s">
        <v>664</v>
      </c>
      <c r="C23" s="119">
        <v>131584</v>
      </c>
      <c r="D23" s="118" t="s">
        <v>665</v>
      </c>
      <c r="E23" s="118" t="s">
        <v>206</v>
      </c>
      <c r="F23" s="118" t="s">
        <v>133</v>
      </c>
      <c r="G23" s="118" t="s">
        <v>131</v>
      </c>
      <c r="H23" s="118" t="s">
        <v>666</v>
      </c>
      <c r="I23" s="118" t="s">
        <v>667</v>
      </c>
      <c r="J23" s="164" t="s">
        <v>187</v>
      </c>
      <c r="K23" s="164" t="s">
        <v>668</v>
      </c>
      <c r="L23" s="164" t="s">
        <v>669</v>
      </c>
      <c r="M23" s="163" t="s">
        <v>1129</v>
      </c>
      <c r="N23" s="142"/>
      <c r="O23" s="133" t="s">
        <v>664</v>
      </c>
      <c r="P23" s="117">
        <v>-1</v>
      </c>
      <c r="Q23" s="116"/>
      <c r="U23" s="59">
        <v>70</v>
      </c>
      <c r="V23" s="59" t="s">
        <v>243</v>
      </c>
    </row>
    <row r="24" spans="1:22" x14ac:dyDescent="0.4">
      <c r="A24" s="59">
        <v>71</v>
      </c>
      <c r="B24" s="60" t="s">
        <v>249</v>
      </c>
      <c r="C24" s="61">
        <v>22314</v>
      </c>
      <c r="D24" s="60" t="s">
        <v>250</v>
      </c>
      <c r="E24" s="60" t="s">
        <v>133</v>
      </c>
      <c r="F24" s="60" t="s">
        <v>133</v>
      </c>
      <c r="G24" s="60" t="s">
        <v>206</v>
      </c>
      <c r="H24" s="60" t="s">
        <v>251</v>
      </c>
      <c r="I24" s="60" t="s">
        <v>716</v>
      </c>
      <c r="J24" s="71" t="s">
        <v>140</v>
      </c>
      <c r="K24" s="71" t="s">
        <v>475</v>
      </c>
      <c r="L24" s="71" t="s">
        <v>947</v>
      </c>
      <c r="M24" s="69" t="s">
        <v>948</v>
      </c>
      <c r="N24" s="158" t="s">
        <v>1130</v>
      </c>
      <c r="O24" s="132" t="s">
        <v>249</v>
      </c>
      <c r="P24" s="59">
        <v>2023.2</v>
      </c>
      <c r="Q24" s="116">
        <v>45153</v>
      </c>
    </row>
    <row r="25" spans="1:22" s="117" customFormat="1" x14ac:dyDescent="0.4">
      <c r="A25" s="117">
        <v>73</v>
      </c>
      <c r="B25" s="118" t="s">
        <v>259</v>
      </c>
      <c r="C25" s="119">
        <v>22947</v>
      </c>
      <c r="D25" s="118" t="s">
        <v>260</v>
      </c>
      <c r="E25" s="118" t="s">
        <v>133</v>
      </c>
      <c r="F25" s="118" t="s">
        <v>133</v>
      </c>
      <c r="G25" s="118" t="s">
        <v>179</v>
      </c>
      <c r="H25" s="118" t="s">
        <v>261</v>
      </c>
      <c r="I25" s="118" t="s">
        <v>805</v>
      </c>
      <c r="J25" s="164" t="s">
        <v>140</v>
      </c>
      <c r="K25" s="164" t="s">
        <v>806</v>
      </c>
      <c r="L25" s="164" t="s">
        <v>807</v>
      </c>
      <c r="M25" s="163" t="s">
        <v>1131</v>
      </c>
      <c r="N25" s="165"/>
      <c r="O25" s="133" t="s">
        <v>259</v>
      </c>
      <c r="P25" s="117">
        <v>-1</v>
      </c>
      <c r="Q25" s="166"/>
    </row>
    <row r="26" spans="1:22" x14ac:dyDescent="0.4">
      <c r="A26" s="59">
        <v>75</v>
      </c>
      <c r="B26" s="60" t="s">
        <v>269</v>
      </c>
      <c r="C26" s="61">
        <v>20451</v>
      </c>
      <c r="D26" s="60" t="s">
        <v>205</v>
      </c>
      <c r="E26" s="60" t="s">
        <v>133</v>
      </c>
      <c r="F26" s="60" t="s">
        <v>206</v>
      </c>
      <c r="G26" s="60" t="s">
        <v>131</v>
      </c>
      <c r="H26" s="60" t="s">
        <v>270</v>
      </c>
      <c r="I26" s="60" t="s">
        <v>610</v>
      </c>
      <c r="J26" s="71" t="s">
        <v>140</v>
      </c>
      <c r="K26" s="71" t="s">
        <v>321</v>
      </c>
      <c r="L26" s="71" t="s">
        <v>322</v>
      </c>
      <c r="M26" s="75" t="s">
        <v>963</v>
      </c>
      <c r="N26" s="158" t="s">
        <v>1132</v>
      </c>
      <c r="O26" s="132" t="s">
        <v>269</v>
      </c>
      <c r="P26" s="59">
        <v>12.1</v>
      </c>
      <c r="Q26" s="116"/>
    </row>
    <row r="27" spans="1:22" x14ac:dyDescent="0.4">
      <c r="A27" s="59">
        <v>76</v>
      </c>
      <c r="B27" s="60" t="s">
        <v>613</v>
      </c>
      <c r="C27" s="61">
        <v>20551</v>
      </c>
      <c r="D27" s="60" t="s">
        <v>614</v>
      </c>
      <c r="E27" s="60" t="s">
        <v>327</v>
      </c>
      <c r="F27" s="60" t="s">
        <v>133</v>
      </c>
      <c r="G27" s="60" t="s">
        <v>133</v>
      </c>
      <c r="H27" s="60" t="s">
        <v>328</v>
      </c>
      <c r="I27" s="60" t="s">
        <v>615</v>
      </c>
      <c r="J27" s="71" t="s">
        <v>140</v>
      </c>
      <c r="K27" s="71" t="s">
        <v>190</v>
      </c>
      <c r="L27" s="71" t="s">
        <v>616</v>
      </c>
      <c r="M27" s="69" t="s">
        <v>204</v>
      </c>
      <c r="N27" s="158" t="s">
        <v>1133</v>
      </c>
      <c r="O27" s="132" t="s">
        <v>613</v>
      </c>
      <c r="P27" s="59">
        <v>-1</v>
      </c>
      <c r="Q27" s="116"/>
    </row>
    <row r="28" spans="1:22" s="117" customFormat="1" x14ac:dyDescent="0.4">
      <c r="A28" s="117">
        <v>77</v>
      </c>
      <c r="B28" s="118" t="s">
        <v>704</v>
      </c>
      <c r="C28" s="119">
        <v>22152</v>
      </c>
      <c r="D28" s="118" t="s">
        <v>278</v>
      </c>
      <c r="E28" s="118" t="s">
        <v>279</v>
      </c>
      <c r="F28" s="118" t="s">
        <v>133</v>
      </c>
      <c r="G28" s="118" t="s">
        <v>133</v>
      </c>
      <c r="H28" s="118" t="s">
        <v>280</v>
      </c>
      <c r="I28" s="118" t="s">
        <v>705</v>
      </c>
      <c r="J28" s="164" t="s">
        <v>140</v>
      </c>
      <c r="K28" s="164" t="s">
        <v>281</v>
      </c>
      <c r="L28" s="164" t="s">
        <v>282</v>
      </c>
      <c r="M28" s="163" t="s">
        <v>1131</v>
      </c>
      <c r="N28" s="165"/>
      <c r="O28" s="133" t="s">
        <v>277</v>
      </c>
      <c r="P28" s="117">
        <v>6</v>
      </c>
      <c r="Q28" s="166"/>
    </row>
    <row r="29" spans="1:22" x14ac:dyDescent="0.4">
      <c r="A29" s="59">
        <v>80</v>
      </c>
      <c r="B29" s="60" t="s">
        <v>292</v>
      </c>
      <c r="C29" s="61">
        <v>23667</v>
      </c>
      <c r="D29" s="60" t="s">
        <v>265</v>
      </c>
      <c r="E29" s="60" t="s">
        <v>133</v>
      </c>
      <c r="F29" s="60" t="s">
        <v>133</v>
      </c>
      <c r="G29" s="60" t="s">
        <v>185</v>
      </c>
      <c r="H29" s="60" t="s">
        <v>266</v>
      </c>
      <c r="I29" s="60" t="s">
        <v>851</v>
      </c>
      <c r="J29" s="111" t="s">
        <v>140</v>
      </c>
      <c r="K29" s="159" t="s">
        <v>1134</v>
      </c>
      <c r="L29" s="159" t="s">
        <v>947</v>
      </c>
      <c r="M29" s="75"/>
      <c r="N29" s="75" t="s">
        <v>1194</v>
      </c>
      <c r="O29" s="132" t="s">
        <v>292</v>
      </c>
      <c r="P29" s="59">
        <v>12.3</v>
      </c>
      <c r="Q29" s="116"/>
    </row>
    <row r="30" spans="1:22" x14ac:dyDescent="0.4">
      <c r="A30" s="59">
        <v>81</v>
      </c>
      <c r="B30" s="60" t="s">
        <v>825</v>
      </c>
      <c r="C30" s="61">
        <v>23270</v>
      </c>
      <c r="D30" s="60" t="s">
        <v>826</v>
      </c>
      <c r="E30" s="60" t="s">
        <v>133</v>
      </c>
      <c r="F30" s="60" t="s">
        <v>133</v>
      </c>
      <c r="G30" s="60" t="s">
        <v>133</v>
      </c>
      <c r="H30" s="60" t="s">
        <v>256</v>
      </c>
      <c r="I30" s="60" t="s">
        <v>827</v>
      </c>
      <c r="J30" s="111" t="s">
        <v>140</v>
      </c>
      <c r="K30" s="159" t="s">
        <v>1134</v>
      </c>
      <c r="L30" s="159" t="s">
        <v>947</v>
      </c>
      <c r="M30" s="142" t="s">
        <v>204</v>
      </c>
      <c r="N30" s="158" t="s">
        <v>1135</v>
      </c>
      <c r="O30" s="132" t="s">
        <v>293</v>
      </c>
      <c r="P30" s="59">
        <v>-1</v>
      </c>
      <c r="Q30" s="116"/>
    </row>
    <row r="31" spans="1:22" x14ac:dyDescent="0.4">
      <c r="A31" s="59">
        <v>101</v>
      </c>
      <c r="B31" s="60" t="s">
        <v>303</v>
      </c>
      <c r="C31" s="61">
        <v>130358</v>
      </c>
      <c r="D31" s="60" t="s">
        <v>304</v>
      </c>
      <c r="E31" s="60" t="s">
        <v>133</v>
      </c>
      <c r="F31" s="60" t="s">
        <v>133</v>
      </c>
      <c r="G31" s="60" t="s">
        <v>131</v>
      </c>
      <c r="H31" s="60" t="s">
        <v>305</v>
      </c>
      <c r="I31" s="60" t="s">
        <v>595</v>
      </c>
      <c r="J31" s="111" t="s">
        <v>187</v>
      </c>
      <c r="K31" s="111" t="s">
        <v>1012</v>
      </c>
      <c r="L31" s="111" t="s">
        <v>600</v>
      </c>
      <c r="M31" s="66" t="s">
        <v>884</v>
      </c>
      <c r="N31" s="158" t="s">
        <v>1136</v>
      </c>
      <c r="O31" s="132" t="s">
        <v>303</v>
      </c>
      <c r="P31" s="141">
        <v>2025.4</v>
      </c>
      <c r="Q31" s="143">
        <v>45807</v>
      </c>
    </row>
    <row r="32" spans="1:22" x14ac:dyDescent="0.4">
      <c r="A32" s="59">
        <v>102</v>
      </c>
      <c r="B32" s="60" t="s">
        <v>308</v>
      </c>
      <c r="C32" s="61">
        <v>102079</v>
      </c>
      <c r="D32" s="60" t="s">
        <v>233</v>
      </c>
      <c r="E32" s="60" t="s">
        <v>133</v>
      </c>
      <c r="F32" s="60" t="s">
        <v>133</v>
      </c>
      <c r="G32" s="60" t="s">
        <v>131</v>
      </c>
      <c r="H32" s="60" t="s">
        <v>234</v>
      </c>
      <c r="I32" s="60" t="s">
        <v>598</v>
      </c>
      <c r="J32" s="111" t="s">
        <v>140</v>
      </c>
      <c r="K32" s="111" t="s">
        <v>309</v>
      </c>
      <c r="L32" s="111" t="s">
        <v>310</v>
      </c>
      <c r="M32" s="75" t="s">
        <v>928</v>
      </c>
      <c r="N32" s="158" t="s">
        <v>1137</v>
      </c>
      <c r="O32" s="132" t="s">
        <v>308</v>
      </c>
      <c r="P32" s="59">
        <v>2024.7</v>
      </c>
      <c r="Q32" s="116">
        <v>45435</v>
      </c>
    </row>
    <row r="33" spans="1:22" x14ac:dyDescent="0.4">
      <c r="A33" s="59">
        <v>103</v>
      </c>
      <c r="B33" s="60" t="s">
        <v>311</v>
      </c>
      <c r="C33" s="61">
        <v>102078</v>
      </c>
      <c r="D33" s="60" t="s">
        <v>233</v>
      </c>
      <c r="E33" s="60" t="s">
        <v>133</v>
      </c>
      <c r="F33" s="60" t="s">
        <v>133</v>
      </c>
      <c r="G33" s="60" t="s">
        <v>131</v>
      </c>
      <c r="H33" s="60" t="s">
        <v>234</v>
      </c>
      <c r="I33" s="60" t="s">
        <v>599</v>
      </c>
      <c r="J33" s="111" t="s">
        <v>140</v>
      </c>
      <c r="K33" s="111" t="s">
        <v>309</v>
      </c>
      <c r="L33" s="111" t="s">
        <v>310</v>
      </c>
      <c r="M33" s="75" t="s">
        <v>1077</v>
      </c>
      <c r="N33" s="158" t="s">
        <v>1138</v>
      </c>
      <c r="O33" s="132" t="s">
        <v>311</v>
      </c>
      <c r="P33" s="141">
        <v>2025.5</v>
      </c>
      <c r="Q33" s="143">
        <v>45938</v>
      </c>
    </row>
    <row r="34" spans="1:22" x14ac:dyDescent="0.4">
      <c r="A34" s="59">
        <v>104</v>
      </c>
      <c r="B34" s="60" t="s">
        <v>314</v>
      </c>
      <c r="C34" s="61">
        <v>102081</v>
      </c>
      <c r="D34" s="60" t="s">
        <v>315</v>
      </c>
      <c r="E34" s="60" t="s">
        <v>133</v>
      </c>
      <c r="F34" s="60" t="s">
        <v>133</v>
      </c>
      <c r="G34" s="60" t="s">
        <v>131</v>
      </c>
      <c r="H34" s="60" t="s">
        <v>316</v>
      </c>
      <c r="I34" s="60" t="s">
        <v>607</v>
      </c>
      <c r="J34" s="111" t="s">
        <v>134</v>
      </c>
      <c r="K34" s="157" t="s">
        <v>1081</v>
      </c>
      <c r="L34" s="157" t="s">
        <v>1080</v>
      </c>
      <c r="M34" s="142" t="s">
        <v>204</v>
      </c>
      <c r="N34" s="158" t="s">
        <v>1139</v>
      </c>
      <c r="O34" s="132" t="s">
        <v>314</v>
      </c>
      <c r="P34" s="59">
        <v>7</v>
      </c>
      <c r="Q34" s="116"/>
    </row>
    <row r="35" spans="1:22" s="117" customFormat="1" x14ac:dyDescent="0.4">
      <c r="A35" s="117">
        <v>105</v>
      </c>
      <c r="B35" s="118" t="s">
        <v>603</v>
      </c>
      <c r="C35" s="119">
        <v>20374</v>
      </c>
      <c r="D35" s="118" t="s">
        <v>604</v>
      </c>
      <c r="E35" s="118" t="s">
        <v>315</v>
      </c>
      <c r="F35" s="118" t="s">
        <v>133</v>
      </c>
      <c r="G35" s="118" t="s">
        <v>133</v>
      </c>
      <c r="H35" s="118" t="s">
        <v>316</v>
      </c>
      <c r="I35" s="118" t="s">
        <v>133</v>
      </c>
      <c r="J35" s="164" t="s">
        <v>140</v>
      </c>
      <c r="K35" s="164" t="s">
        <v>605</v>
      </c>
      <c r="L35" s="164" t="s">
        <v>606</v>
      </c>
      <c r="M35" s="163" t="s">
        <v>1131</v>
      </c>
      <c r="N35" s="165"/>
      <c r="O35" s="133" t="s">
        <v>319</v>
      </c>
      <c r="P35" s="117">
        <v>7</v>
      </c>
      <c r="Q35" s="166"/>
    </row>
    <row r="36" spans="1:22" x14ac:dyDescent="0.4">
      <c r="A36" s="59">
        <v>105</v>
      </c>
      <c r="B36" s="60" t="s">
        <v>608</v>
      </c>
      <c r="C36" s="61">
        <v>102080</v>
      </c>
      <c r="D36" s="60" t="s">
        <v>315</v>
      </c>
      <c r="E36" s="60" t="s">
        <v>133</v>
      </c>
      <c r="F36" s="60" t="s">
        <v>133</v>
      </c>
      <c r="G36" s="60" t="s">
        <v>131</v>
      </c>
      <c r="H36" s="60" t="s">
        <v>316</v>
      </c>
      <c r="I36" s="60" t="s">
        <v>609</v>
      </c>
      <c r="J36" s="111" t="s">
        <v>187</v>
      </c>
      <c r="K36" s="157" t="s">
        <v>1081</v>
      </c>
      <c r="L36" s="157" t="s">
        <v>1080</v>
      </c>
      <c r="M36" s="75" t="s">
        <v>953</v>
      </c>
      <c r="N36" s="158" t="s">
        <v>1139</v>
      </c>
      <c r="O36" s="132" t="s">
        <v>319</v>
      </c>
      <c r="P36" s="141">
        <v>2025.4</v>
      </c>
      <c r="Q36" s="143">
        <v>45784</v>
      </c>
    </row>
    <row r="37" spans="1:22" x14ac:dyDescent="0.4">
      <c r="A37" s="59">
        <v>106</v>
      </c>
      <c r="B37" s="60" t="s">
        <v>828</v>
      </c>
      <c r="C37" s="61">
        <v>102131</v>
      </c>
      <c r="D37" s="60" t="s">
        <v>205</v>
      </c>
      <c r="E37" s="60" t="s">
        <v>133</v>
      </c>
      <c r="F37" s="60" t="s">
        <v>206</v>
      </c>
      <c r="G37" s="60" t="s">
        <v>131</v>
      </c>
      <c r="H37" s="60" t="s">
        <v>207</v>
      </c>
      <c r="I37" s="60" t="s">
        <v>829</v>
      </c>
      <c r="J37" s="111" t="s">
        <v>140</v>
      </c>
      <c r="K37" s="157" t="s">
        <v>321</v>
      </c>
      <c r="L37" s="157" t="s">
        <v>322</v>
      </c>
      <c r="M37" s="75" t="s">
        <v>1090</v>
      </c>
      <c r="N37" s="158" t="s">
        <v>1132</v>
      </c>
      <c r="O37" s="132" t="s">
        <v>320</v>
      </c>
      <c r="P37" s="141">
        <v>2025.4</v>
      </c>
      <c r="Q37" s="143">
        <v>45855</v>
      </c>
    </row>
    <row r="38" spans="1:22" x14ac:dyDescent="0.4">
      <c r="A38" s="59">
        <v>107</v>
      </c>
      <c r="B38" s="60" t="s">
        <v>323</v>
      </c>
      <c r="C38" s="61">
        <v>131731</v>
      </c>
      <c r="D38" s="60" t="s">
        <v>300</v>
      </c>
      <c r="E38" s="60" t="s">
        <v>206</v>
      </c>
      <c r="F38" s="60" t="s">
        <v>133</v>
      </c>
      <c r="G38" s="60" t="s">
        <v>131</v>
      </c>
      <c r="H38" s="60" t="s">
        <v>301</v>
      </c>
      <c r="I38" s="60" t="s">
        <v>612</v>
      </c>
      <c r="J38" s="111" t="s">
        <v>140</v>
      </c>
      <c r="K38" s="111" t="s">
        <v>324</v>
      </c>
      <c r="L38" s="111" t="s">
        <v>325</v>
      </c>
      <c r="M38" s="142" t="s">
        <v>1202</v>
      </c>
      <c r="N38" s="158" t="s">
        <v>1140</v>
      </c>
      <c r="O38" s="144" t="str">
        <f>B38</f>
        <v>Bruce Grove Primary School</v>
      </c>
      <c r="P38" s="141">
        <v>2025.5</v>
      </c>
      <c r="Q38" s="143">
        <v>45987</v>
      </c>
      <c r="R38" s="141"/>
      <c r="S38" s="141"/>
      <c r="T38" s="141"/>
      <c r="U38" s="141"/>
      <c r="V38" s="141"/>
    </row>
    <row r="39" spans="1:22" x14ac:dyDescent="0.4">
      <c r="A39" s="59">
        <v>108</v>
      </c>
      <c r="B39" s="60" t="s">
        <v>326</v>
      </c>
      <c r="C39" s="61">
        <v>102085</v>
      </c>
      <c r="D39" s="60" t="s">
        <v>327</v>
      </c>
      <c r="E39" s="60" t="s">
        <v>133</v>
      </c>
      <c r="F39" s="60" t="s">
        <v>133</v>
      </c>
      <c r="G39" s="60" t="s">
        <v>131</v>
      </c>
      <c r="H39" s="60" t="s">
        <v>328</v>
      </c>
      <c r="I39" s="60" t="s">
        <v>617</v>
      </c>
      <c r="J39" s="111" t="s">
        <v>134</v>
      </c>
      <c r="K39" s="157" t="s">
        <v>1141</v>
      </c>
      <c r="L39" s="157" t="s">
        <v>1142</v>
      </c>
      <c r="M39" s="142" t="s">
        <v>204</v>
      </c>
      <c r="N39" s="158" t="s">
        <v>1133</v>
      </c>
      <c r="O39" s="132" t="s">
        <v>326</v>
      </c>
      <c r="P39" s="59">
        <v>-1</v>
      </c>
      <c r="Q39" s="116"/>
    </row>
    <row r="40" spans="1:22" x14ac:dyDescent="0.4">
      <c r="A40" s="59">
        <v>109</v>
      </c>
      <c r="B40" s="60" t="s">
        <v>620</v>
      </c>
      <c r="C40" s="61">
        <v>102084</v>
      </c>
      <c r="D40" s="60" t="s">
        <v>327</v>
      </c>
      <c r="E40" s="60" t="s">
        <v>133</v>
      </c>
      <c r="F40" s="60" t="s">
        <v>133</v>
      </c>
      <c r="G40" s="60" t="s">
        <v>131</v>
      </c>
      <c r="H40" s="60" t="s">
        <v>328</v>
      </c>
      <c r="I40" s="60" t="s">
        <v>617</v>
      </c>
      <c r="J40" s="111" t="s">
        <v>134</v>
      </c>
      <c r="K40" s="157" t="s">
        <v>1141</v>
      </c>
      <c r="L40" s="157" t="s">
        <v>1142</v>
      </c>
      <c r="M40" s="75" t="s">
        <v>931</v>
      </c>
      <c r="N40" s="158" t="s">
        <v>1133</v>
      </c>
      <c r="O40" s="132" t="s">
        <v>331</v>
      </c>
      <c r="P40" s="59">
        <v>2024.9</v>
      </c>
      <c r="Q40" s="116">
        <v>45625</v>
      </c>
    </row>
    <row r="41" spans="1:22" x14ac:dyDescent="0.4">
      <c r="A41" s="59">
        <v>110</v>
      </c>
      <c r="B41" s="60" t="s">
        <v>334</v>
      </c>
      <c r="C41" s="61">
        <v>102097</v>
      </c>
      <c r="D41" s="60" t="s">
        <v>335</v>
      </c>
      <c r="E41" s="60" t="s">
        <v>200</v>
      </c>
      <c r="F41" s="60" t="s">
        <v>133</v>
      </c>
      <c r="G41" s="60" t="s">
        <v>131</v>
      </c>
      <c r="H41" s="60" t="s">
        <v>336</v>
      </c>
      <c r="I41" s="60" t="s">
        <v>623</v>
      </c>
      <c r="J41" s="111" t="s">
        <v>134</v>
      </c>
      <c r="K41" s="157" t="s">
        <v>383</v>
      </c>
      <c r="L41" s="157" t="s">
        <v>1143</v>
      </c>
      <c r="M41" s="75" t="s">
        <v>1019</v>
      </c>
      <c r="N41" s="158" t="s">
        <v>1144</v>
      </c>
      <c r="O41" s="132" t="s">
        <v>334</v>
      </c>
      <c r="P41" s="141">
        <v>2025.5</v>
      </c>
      <c r="Q41" s="143">
        <v>45918</v>
      </c>
    </row>
    <row r="42" spans="1:22" x14ac:dyDescent="0.4">
      <c r="A42" s="59">
        <v>111</v>
      </c>
      <c r="B42" s="60" t="s">
        <v>676</v>
      </c>
      <c r="C42" s="61">
        <v>138446</v>
      </c>
      <c r="D42" s="60" t="s">
        <v>339</v>
      </c>
      <c r="E42" s="60" t="s">
        <v>206</v>
      </c>
      <c r="F42" s="60" t="s">
        <v>133</v>
      </c>
      <c r="G42" s="60" t="s">
        <v>131</v>
      </c>
      <c r="H42" s="60" t="s">
        <v>340</v>
      </c>
      <c r="I42" s="60" t="s">
        <v>677</v>
      </c>
      <c r="J42" s="111" t="s">
        <v>140</v>
      </c>
      <c r="K42" s="111" t="s">
        <v>1078</v>
      </c>
      <c r="L42" s="111" t="s">
        <v>1079</v>
      </c>
      <c r="M42" s="142" t="s">
        <v>204</v>
      </c>
      <c r="N42" s="158" t="s">
        <v>1145</v>
      </c>
      <c r="O42" s="132" t="s">
        <v>574</v>
      </c>
      <c r="P42" s="141">
        <v>2025.3</v>
      </c>
      <c r="Q42" s="116">
        <v>45750</v>
      </c>
    </row>
    <row r="43" spans="1:22" x14ac:dyDescent="0.4">
      <c r="A43" s="59">
        <v>112</v>
      </c>
      <c r="B43" s="60" t="s">
        <v>343</v>
      </c>
      <c r="C43" s="61">
        <v>102121</v>
      </c>
      <c r="D43" s="60" t="s">
        <v>625</v>
      </c>
      <c r="E43" s="60" t="s">
        <v>179</v>
      </c>
      <c r="F43" s="60" t="s">
        <v>133</v>
      </c>
      <c r="G43" s="60" t="s">
        <v>131</v>
      </c>
      <c r="H43" s="60" t="s">
        <v>626</v>
      </c>
      <c r="I43" s="60" t="s">
        <v>627</v>
      </c>
      <c r="J43" s="111" t="s">
        <v>134</v>
      </c>
      <c r="K43" s="111" t="s">
        <v>346</v>
      </c>
      <c r="L43" s="111" t="s">
        <v>347</v>
      </c>
      <c r="M43" s="75" t="s">
        <v>1050</v>
      </c>
      <c r="N43" s="158" t="s">
        <v>1146</v>
      </c>
      <c r="O43" s="132" t="s">
        <v>343</v>
      </c>
      <c r="P43" s="141">
        <v>2025.4</v>
      </c>
      <c r="Q43" s="143">
        <v>45784</v>
      </c>
    </row>
    <row r="44" spans="1:22" x14ac:dyDescent="0.4">
      <c r="A44" s="59">
        <v>113</v>
      </c>
      <c r="B44" s="60" t="s">
        <v>348</v>
      </c>
      <c r="C44" s="61">
        <v>102129</v>
      </c>
      <c r="D44" s="60" t="s">
        <v>144</v>
      </c>
      <c r="E44" s="60" t="s">
        <v>133</v>
      </c>
      <c r="F44" s="60" t="s">
        <v>133</v>
      </c>
      <c r="G44" s="60" t="s">
        <v>131</v>
      </c>
      <c r="H44" s="60" t="s">
        <v>349</v>
      </c>
      <c r="I44" s="60" t="s">
        <v>628</v>
      </c>
      <c r="J44" s="111" t="s">
        <v>187</v>
      </c>
      <c r="K44" s="111" t="s">
        <v>1005</v>
      </c>
      <c r="L44" s="111" t="s">
        <v>1006</v>
      </c>
      <c r="M44" s="66" t="s">
        <v>881</v>
      </c>
      <c r="N44" s="158" t="s">
        <v>1147</v>
      </c>
      <c r="O44" s="132" t="s">
        <v>348</v>
      </c>
      <c r="P44" s="141">
        <v>2025.5</v>
      </c>
      <c r="Q44" s="143">
        <v>45953</v>
      </c>
    </row>
    <row r="45" spans="1:22" x14ac:dyDescent="0.4">
      <c r="A45" s="59">
        <v>114</v>
      </c>
      <c r="B45" s="60" t="s">
        <v>815</v>
      </c>
      <c r="C45" s="61">
        <v>102087</v>
      </c>
      <c r="D45" s="60" t="s">
        <v>351</v>
      </c>
      <c r="E45" s="60" t="s">
        <v>133</v>
      </c>
      <c r="F45" s="60" t="s">
        <v>133</v>
      </c>
      <c r="G45" s="60" t="s">
        <v>131</v>
      </c>
      <c r="H45" s="60" t="s">
        <v>352</v>
      </c>
      <c r="I45" s="60" t="s">
        <v>816</v>
      </c>
      <c r="J45" s="111" t="s">
        <v>140</v>
      </c>
      <c r="K45" s="111" t="s">
        <v>353</v>
      </c>
      <c r="L45" s="111" t="s">
        <v>354</v>
      </c>
      <c r="M45" s="75" t="s">
        <v>1014</v>
      </c>
      <c r="N45" s="158" t="s">
        <v>1148</v>
      </c>
      <c r="O45" s="132" t="s">
        <v>350</v>
      </c>
      <c r="P45" s="141">
        <v>2025.4</v>
      </c>
      <c r="Q45" s="143">
        <v>45820</v>
      </c>
      <c r="U45" s="59">
        <v>79</v>
      </c>
      <c r="V45" s="59" t="s">
        <v>287</v>
      </c>
    </row>
    <row r="46" spans="1:22" x14ac:dyDescent="0.4">
      <c r="A46" s="59">
        <v>115</v>
      </c>
      <c r="B46" s="60" t="s">
        <v>680</v>
      </c>
      <c r="C46" s="61">
        <v>138447</v>
      </c>
      <c r="D46" s="60" t="s">
        <v>285</v>
      </c>
      <c r="E46" s="60" t="s">
        <v>206</v>
      </c>
      <c r="F46" s="60" t="s">
        <v>133</v>
      </c>
      <c r="G46" s="60" t="s">
        <v>131</v>
      </c>
      <c r="H46" s="60" t="s">
        <v>355</v>
      </c>
      <c r="I46" s="60" t="s">
        <v>681</v>
      </c>
      <c r="J46" s="111" t="s">
        <v>140</v>
      </c>
      <c r="K46" s="111" t="s">
        <v>605</v>
      </c>
      <c r="L46" s="111" t="s">
        <v>1013</v>
      </c>
      <c r="M46" s="142" t="s">
        <v>204</v>
      </c>
      <c r="N46" s="158" t="s">
        <v>1149</v>
      </c>
      <c r="O46" s="132" t="s">
        <v>575</v>
      </c>
      <c r="P46" s="141">
        <v>2025.4</v>
      </c>
      <c r="Q46" s="116">
        <v>45783</v>
      </c>
    </row>
    <row r="47" spans="1:22" x14ac:dyDescent="0.4">
      <c r="A47" s="59">
        <v>116</v>
      </c>
      <c r="B47" s="60" t="s">
        <v>357</v>
      </c>
      <c r="C47" s="61">
        <v>133707</v>
      </c>
      <c r="D47" s="60" t="s">
        <v>358</v>
      </c>
      <c r="E47" s="60" t="s">
        <v>206</v>
      </c>
      <c r="F47" s="60" t="s">
        <v>133</v>
      </c>
      <c r="G47" s="60" t="s">
        <v>131</v>
      </c>
      <c r="H47" s="60" t="s">
        <v>359</v>
      </c>
      <c r="I47" s="60" t="s">
        <v>824</v>
      </c>
      <c r="J47" s="111" t="s">
        <v>187</v>
      </c>
      <c r="K47" s="111" t="s">
        <v>360</v>
      </c>
      <c r="L47" s="111" t="s">
        <v>361</v>
      </c>
      <c r="M47" s="140" t="s">
        <v>1064</v>
      </c>
      <c r="N47" s="66" t="s">
        <v>1102</v>
      </c>
      <c r="O47" s="132" t="s">
        <v>357</v>
      </c>
      <c r="P47" s="141">
        <v>2025.4</v>
      </c>
      <c r="Q47" s="143" t="s">
        <v>1087</v>
      </c>
    </row>
    <row r="48" spans="1:22" x14ac:dyDescent="0.4">
      <c r="A48" s="59">
        <v>117</v>
      </c>
      <c r="B48" s="60" t="s">
        <v>362</v>
      </c>
      <c r="C48" s="61">
        <v>131478</v>
      </c>
      <c r="D48" s="60" t="s">
        <v>363</v>
      </c>
      <c r="E48" s="60" t="s">
        <v>185</v>
      </c>
      <c r="F48" s="60" t="s">
        <v>133</v>
      </c>
      <c r="G48" s="60" t="s">
        <v>131</v>
      </c>
      <c r="H48" s="60" t="s">
        <v>364</v>
      </c>
      <c r="I48" s="60" t="s">
        <v>633</v>
      </c>
      <c r="J48" s="111" t="s">
        <v>634</v>
      </c>
      <c r="K48" s="111" t="s">
        <v>460</v>
      </c>
      <c r="L48" s="111" t="s">
        <v>635</v>
      </c>
      <c r="M48" s="75" t="s">
        <v>996</v>
      </c>
      <c r="N48" s="158" t="s">
        <v>1150</v>
      </c>
      <c r="O48" s="132" t="s">
        <v>362</v>
      </c>
      <c r="P48" s="141">
        <v>2025.5</v>
      </c>
      <c r="Q48" s="143">
        <v>45918</v>
      </c>
    </row>
    <row r="49" spans="1:22" s="117" customFormat="1" x14ac:dyDescent="0.4">
      <c r="A49" s="117">
        <v>118</v>
      </c>
      <c r="B49" s="118" t="s">
        <v>636</v>
      </c>
      <c r="C49" s="119">
        <v>21010</v>
      </c>
      <c r="D49" s="118" t="s">
        <v>367</v>
      </c>
      <c r="E49" s="118" t="s">
        <v>368</v>
      </c>
      <c r="F49" s="118" t="s">
        <v>133</v>
      </c>
      <c r="G49" s="118" t="s">
        <v>131</v>
      </c>
      <c r="H49" s="118" t="s">
        <v>369</v>
      </c>
      <c r="I49" s="118" t="s">
        <v>637</v>
      </c>
      <c r="J49" s="164" t="s">
        <v>140</v>
      </c>
      <c r="K49" s="164" t="s">
        <v>420</v>
      </c>
      <c r="L49" s="164" t="s">
        <v>638</v>
      </c>
      <c r="M49" s="167" t="s">
        <v>1131</v>
      </c>
      <c r="N49" s="121"/>
      <c r="O49" s="133" t="s">
        <v>367</v>
      </c>
      <c r="P49" s="117">
        <v>-1</v>
      </c>
      <c r="Q49" s="166"/>
    </row>
    <row r="50" spans="1:22" x14ac:dyDescent="0.4">
      <c r="A50" s="59">
        <v>118</v>
      </c>
      <c r="B50" s="60" t="s">
        <v>367</v>
      </c>
      <c r="C50" s="61">
        <v>102091</v>
      </c>
      <c r="D50" s="60" t="s">
        <v>368</v>
      </c>
      <c r="E50" s="60" t="s">
        <v>206</v>
      </c>
      <c r="F50" s="60" t="s">
        <v>133</v>
      </c>
      <c r="G50" s="60" t="s">
        <v>131</v>
      </c>
      <c r="H50" s="60" t="s">
        <v>369</v>
      </c>
      <c r="I50" s="60" t="s">
        <v>639</v>
      </c>
      <c r="J50" s="111" t="s">
        <v>140</v>
      </c>
      <c r="K50" s="111" t="s">
        <v>640</v>
      </c>
      <c r="L50" s="111" t="s">
        <v>641</v>
      </c>
      <c r="M50" s="66" t="s">
        <v>882</v>
      </c>
      <c r="N50" s="158" t="s">
        <v>1151</v>
      </c>
      <c r="O50" s="132" t="s">
        <v>367</v>
      </c>
      <c r="P50" s="141">
        <v>2025.5</v>
      </c>
      <c r="Q50" s="143">
        <v>45947</v>
      </c>
    </row>
    <row r="51" spans="1:22" x14ac:dyDescent="0.4">
      <c r="A51" s="59">
        <v>119</v>
      </c>
      <c r="B51" s="60" t="s">
        <v>372</v>
      </c>
      <c r="C51" s="61">
        <v>102127</v>
      </c>
      <c r="D51" s="60" t="s">
        <v>647</v>
      </c>
      <c r="E51" s="60" t="s">
        <v>373</v>
      </c>
      <c r="F51" s="60" t="s">
        <v>206</v>
      </c>
      <c r="G51" s="60" t="s">
        <v>131</v>
      </c>
      <c r="H51" s="60" t="s">
        <v>374</v>
      </c>
      <c r="I51" s="60" t="s">
        <v>648</v>
      </c>
      <c r="J51" s="111" t="s">
        <v>187</v>
      </c>
      <c r="K51" s="111" t="s">
        <v>649</v>
      </c>
      <c r="L51" s="111" t="s">
        <v>650</v>
      </c>
      <c r="M51" s="75" t="s">
        <v>1009</v>
      </c>
      <c r="N51" s="158" t="s">
        <v>1152</v>
      </c>
      <c r="O51" s="132" t="s">
        <v>372</v>
      </c>
      <c r="P51" s="141">
        <v>2025.3</v>
      </c>
      <c r="Q51" s="143">
        <v>45727</v>
      </c>
    </row>
    <row r="52" spans="1:22" x14ac:dyDescent="0.4">
      <c r="A52" s="59">
        <v>120</v>
      </c>
      <c r="B52" s="60" t="s">
        <v>687</v>
      </c>
      <c r="C52" s="61">
        <v>139240</v>
      </c>
      <c r="D52" s="60" t="s">
        <v>378</v>
      </c>
      <c r="E52" s="60" t="s">
        <v>133</v>
      </c>
      <c r="F52" s="60" t="s">
        <v>206</v>
      </c>
      <c r="G52" s="60" t="s">
        <v>131</v>
      </c>
      <c r="H52" s="60" t="s">
        <v>379</v>
      </c>
      <c r="I52" s="60" t="s">
        <v>688</v>
      </c>
      <c r="J52" s="111" t="s">
        <v>140</v>
      </c>
      <c r="K52" s="111" t="s">
        <v>341</v>
      </c>
      <c r="L52" s="111" t="s">
        <v>1058</v>
      </c>
      <c r="M52" t="s">
        <v>991</v>
      </c>
      <c r="N52" s="158" t="s">
        <v>1153</v>
      </c>
      <c r="O52" s="132" t="s">
        <v>377</v>
      </c>
      <c r="P52" s="141">
        <v>2025.4</v>
      </c>
      <c r="Q52" s="143">
        <v>45841</v>
      </c>
    </row>
    <row r="53" spans="1:22" x14ac:dyDescent="0.4">
      <c r="A53" s="59">
        <v>121</v>
      </c>
      <c r="B53" s="60" t="s">
        <v>382</v>
      </c>
      <c r="C53" s="61">
        <v>102092</v>
      </c>
      <c r="D53" s="60" t="s">
        <v>193</v>
      </c>
      <c r="E53" s="60" t="s">
        <v>133</v>
      </c>
      <c r="F53" s="60" t="s">
        <v>194</v>
      </c>
      <c r="G53" s="60" t="s">
        <v>131</v>
      </c>
      <c r="H53" s="60" t="s">
        <v>195</v>
      </c>
      <c r="I53" s="60" t="s">
        <v>684</v>
      </c>
      <c r="J53" s="111" t="s">
        <v>134</v>
      </c>
      <c r="K53" s="111" t="s">
        <v>383</v>
      </c>
      <c r="L53" s="111" t="s">
        <v>384</v>
      </c>
      <c r="M53" s="75" t="s">
        <v>986</v>
      </c>
      <c r="N53" s="158" t="s">
        <v>1154</v>
      </c>
      <c r="O53" s="132" t="s">
        <v>382</v>
      </c>
      <c r="P53" s="141">
        <v>2025.3</v>
      </c>
      <c r="Q53" s="143">
        <v>45727</v>
      </c>
    </row>
    <row r="54" spans="1:22" x14ac:dyDescent="0.4">
      <c r="A54" s="59">
        <v>122</v>
      </c>
      <c r="B54" s="60" t="s">
        <v>385</v>
      </c>
      <c r="C54" s="61">
        <v>102094</v>
      </c>
      <c r="D54" s="60" t="s">
        <v>225</v>
      </c>
      <c r="E54" s="60" t="s">
        <v>206</v>
      </c>
      <c r="F54" s="60" t="s">
        <v>133</v>
      </c>
      <c r="G54" s="60" t="s">
        <v>131</v>
      </c>
      <c r="H54" s="60" t="s">
        <v>226</v>
      </c>
      <c r="I54" s="60" t="s">
        <v>690</v>
      </c>
      <c r="J54" s="111" t="s">
        <v>134</v>
      </c>
      <c r="K54" s="111" t="s">
        <v>181</v>
      </c>
      <c r="L54" s="111" t="s">
        <v>386</v>
      </c>
      <c r="M54" s="75" t="s">
        <v>946</v>
      </c>
      <c r="N54" s="75" t="s">
        <v>1101</v>
      </c>
      <c r="O54" s="132" t="s">
        <v>385</v>
      </c>
      <c r="P54" s="141">
        <v>2025.5</v>
      </c>
      <c r="Q54" s="143">
        <v>45973</v>
      </c>
    </row>
    <row r="55" spans="1:22" x14ac:dyDescent="0.4">
      <c r="A55" s="59">
        <v>124</v>
      </c>
      <c r="B55" s="60" t="s">
        <v>387</v>
      </c>
      <c r="C55" s="61">
        <v>102125</v>
      </c>
      <c r="D55" s="60" t="s">
        <v>388</v>
      </c>
      <c r="E55" s="60" t="s">
        <v>133</v>
      </c>
      <c r="F55" s="60" t="s">
        <v>133</v>
      </c>
      <c r="G55" s="60" t="s">
        <v>131</v>
      </c>
      <c r="H55" s="60" t="s">
        <v>389</v>
      </c>
      <c r="I55" s="60" t="s">
        <v>691</v>
      </c>
      <c r="J55" s="111" t="s">
        <v>187</v>
      </c>
      <c r="K55" s="111" t="s">
        <v>692</v>
      </c>
      <c r="L55" s="111" t="s">
        <v>693</v>
      </c>
      <c r="M55" s="75" t="s">
        <v>1017</v>
      </c>
      <c r="N55" s="158" t="s">
        <v>1155</v>
      </c>
      <c r="O55" s="132" t="s">
        <v>387</v>
      </c>
      <c r="P55" s="141">
        <v>2025.2</v>
      </c>
      <c r="Q55" s="143">
        <v>45699</v>
      </c>
      <c r="T55" s="122" t="s">
        <v>1018</v>
      </c>
      <c r="U55" s="75" t="s">
        <v>1011</v>
      </c>
    </row>
    <row r="56" spans="1:22" x14ac:dyDescent="0.4">
      <c r="A56" s="59">
        <v>125</v>
      </c>
      <c r="B56" s="60" t="s">
        <v>392</v>
      </c>
      <c r="C56" s="61">
        <v>131595</v>
      </c>
      <c r="D56" s="60" t="s">
        <v>393</v>
      </c>
      <c r="E56" s="60" t="s">
        <v>185</v>
      </c>
      <c r="F56" s="60" t="s">
        <v>133</v>
      </c>
      <c r="G56" s="60" t="s">
        <v>131</v>
      </c>
      <c r="H56" s="60" t="s">
        <v>394</v>
      </c>
      <c r="I56" s="60" t="s">
        <v>701</v>
      </c>
      <c r="J56" s="111" t="s">
        <v>134</v>
      </c>
      <c r="K56" s="168" t="s">
        <v>1062</v>
      </c>
      <c r="L56" s="111" t="s">
        <v>1063</v>
      </c>
      <c r="M56" s="142" t="s">
        <v>951</v>
      </c>
      <c r="N56" s="158" t="s">
        <v>1156</v>
      </c>
      <c r="O56" s="132" t="s">
        <v>392</v>
      </c>
      <c r="P56" s="141">
        <v>2025.5</v>
      </c>
      <c r="Q56" s="143">
        <v>45947</v>
      </c>
    </row>
    <row r="57" spans="1:22" x14ac:dyDescent="0.4">
      <c r="A57" s="59">
        <v>126</v>
      </c>
      <c r="B57" s="60" t="s">
        <v>397</v>
      </c>
      <c r="C57" s="61">
        <v>131871</v>
      </c>
      <c r="D57" s="60" t="s">
        <v>200</v>
      </c>
      <c r="E57" s="60" t="s">
        <v>133</v>
      </c>
      <c r="F57" s="60" t="s">
        <v>133</v>
      </c>
      <c r="G57" s="60" t="s">
        <v>131</v>
      </c>
      <c r="H57" s="60" t="s">
        <v>398</v>
      </c>
      <c r="I57" s="60" t="s">
        <v>703</v>
      </c>
      <c r="J57" s="111" t="s">
        <v>140</v>
      </c>
      <c r="K57" s="111" t="s">
        <v>399</v>
      </c>
      <c r="L57" s="111" t="s">
        <v>400</v>
      </c>
      <c r="M57" s="66" t="s">
        <v>954</v>
      </c>
      <c r="N57" s="66" t="s">
        <v>1097</v>
      </c>
      <c r="O57" s="132" t="s">
        <v>397</v>
      </c>
      <c r="P57" s="141">
        <v>2025.5</v>
      </c>
      <c r="Q57" s="143">
        <v>45936</v>
      </c>
    </row>
    <row r="58" spans="1:22" x14ac:dyDescent="0.4">
      <c r="A58" s="59">
        <v>127</v>
      </c>
      <c r="B58" s="60" t="s">
        <v>831</v>
      </c>
      <c r="C58" s="61">
        <v>138589</v>
      </c>
      <c r="D58" s="60" t="s">
        <v>315</v>
      </c>
      <c r="E58" s="60" t="s">
        <v>185</v>
      </c>
      <c r="F58" s="60" t="s">
        <v>133</v>
      </c>
      <c r="G58" s="60" t="s">
        <v>131</v>
      </c>
      <c r="H58" s="60" t="s">
        <v>401</v>
      </c>
      <c r="I58" s="60" t="s">
        <v>832</v>
      </c>
      <c r="J58" s="111" t="s">
        <v>140</v>
      </c>
      <c r="K58" s="111" t="s">
        <v>833</v>
      </c>
      <c r="L58" s="111" t="s">
        <v>834</v>
      </c>
      <c r="M58" s="75" t="s">
        <v>984</v>
      </c>
      <c r="N58" s="158" t="s">
        <v>1157</v>
      </c>
      <c r="O58" s="132" t="s">
        <v>576</v>
      </c>
      <c r="P58" s="59">
        <v>2024.2</v>
      </c>
      <c r="Q58" s="116">
        <v>45251</v>
      </c>
      <c r="U58" s="59">
        <v>78</v>
      </c>
      <c r="V58" s="59" t="s">
        <v>283</v>
      </c>
    </row>
    <row r="59" spans="1:22" x14ac:dyDescent="0.4">
      <c r="A59" s="59">
        <v>128</v>
      </c>
      <c r="B59" s="60" t="s">
        <v>404</v>
      </c>
      <c r="C59" s="61">
        <v>138588</v>
      </c>
      <c r="D59" s="60" t="s">
        <v>279</v>
      </c>
      <c r="E59" s="60" t="s">
        <v>185</v>
      </c>
      <c r="F59" s="60" t="s">
        <v>133</v>
      </c>
      <c r="G59" s="60" t="s">
        <v>131</v>
      </c>
      <c r="H59" s="60" t="s">
        <v>405</v>
      </c>
      <c r="I59" s="60" t="s">
        <v>706</v>
      </c>
      <c r="J59" s="111" t="s">
        <v>634</v>
      </c>
      <c r="K59" s="111" t="s">
        <v>1034</v>
      </c>
      <c r="L59" s="111" t="s">
        <v>1035</v>
      </c>
      <c r="M59" s="66" t="s">
        <v>955</v>
      </c>
      <c r="N59" s="158" t="s">
        <v>1158</v>
      </c>
      <c r="O59" s="132" t="s">
        <v>404</v>
      </c>
      <c r="P59" s="141">
        <v>2025.4</v>
      </c>
      <c r="Q59" s="143">
        <v>45785</v>
      </c>
    </row>
    <row r="60" spans="1:22" x14ac:dyDescent="0.4">
      <c r="A60" s="59">
        <v>129</v>
      </c>
      <c r="B60" s="60" t="s">
        <v>408</v>
      </c>
      <c r="C60" s="61">
        <v>134681</v>
      </c>
      <c r="D60" s="60" t="s">
        <v>409</v>
      </c>
      <c r="E60" s="60" t="s">
        <v>133</v>
      </c>
      <c r="F60" s="60" t="s">
        <v>133</v>
      </c>
      <c r="G60" s="60" t="s">
        <v>131</v>
      </c>
      <c r="H60" s="60" t="s">
        <v>709</v>
      </c>
      <c r="I60" s="60" t="s">
        <v>710</v>
      </c>
      <c r="J60" s="111" t="s">
        <v>134</v>
      </c>
      <c r="K60" s="111" t="s">
        <v>1003</v>
      </c>
      <c r="L60" s="111" t="s">
        <v>1002</v>
      </c>
      <c r="M60" s="75" t="s">
        <v>927</v>
      </c>
      <c r="N60" s="158" t="s">
        <v>1159</v>
      </c>
      <c r="O60" s="132" t="s">
        <v>408</v>
      </c>
      <c r="P60" s="141">
        <v>2025.4</v>
      </c>
      <c r="Q60" s="143">
        <v>45785</v>
      </c>
    </row>
    <row r="61" spans="1:22" x14ac:dyDescent="0.4">
      <c r="A61" s="59">
        <v>131</v>
      </c>
      <c r="B61" s="60" t="s">
        <v>714</v>
      </c>
      <c r="C61" s="61">
        <v>102142</v>
      </c>
      <c r="D61" s="60" t="s">
        <v>414</v>
      </c>
      <c r="E61" s="60" t="s">
        <v>200</v>
      </c>
      <c r="F61" s="60" t="s">
        <v>133</v>
      </c>
      <c r="G61" s="60" t="s">
        <v>131</v>
      </c>
      <c r="H61" s="60" t="s">
        <v>415</v>
      </c>
      <c r="I61" s="60" t="s">
        <v>715</v>
      </c>
      <c r="J61" s="159" t="s">
        <v>134</v>
      </c>
      <c r="K61" s="157" t="s">
        <v>480</v>
      </c>
      <c r="L61" s="157" t="s">
        <v>416</v>
      </c>
      <c r="M61" s="75" t="s">
        <v>1010</v>
      </c>
      <c r="N61" s="158" t="s">
        <v>1160</v>
      </c>
      <c r="O61" s="132" t="s">
        <v>413</v>
      </c>
      <c r="P61" s="141">
        <v>2025.5</v>
      </c>
      <c r="Q61" s="143">
        <v>45947</v>
      </c>
    </row>
    <row r="62" spans="1:22" ht="15.9" x14ac:dyDescent="0.45">
      <c r="A62" s="59">
        <v>133</v>
      </c>
      <c r="B62" s="60" t="s">
        <v>723</v>
      </c>
      <c r="C62" s="61">
        <v>22353</v>
      </c>
      <c r="D62" s="60" t="s">
        <v>418</v>
      </c>
      <c r="E62" s="60" t="s">
        <v>133</v>
      </c>
      <c r="F62" s="60" t="s">
        <v>133</v>
      </c>
      <c r="G62" s="60" t="s">
        <v>206</v>
      </c>
      <c r="H62" s="60" t="s">
        <v>419</v>
      </c>
      <c r="I62" s="60" t="s">
        <v>724</v>
      </c>
      <c r="J62" s="111" t="s">
        <v>140</v>
      </c>
      <c r="K62" s="111" t="s">
        <v>1039</v>
      </c>
      <c r="L62" s="111" t="s">
        <v>1040</v>
      </c>
      <c r="M62" s="142" t="s">
        <v>1041</v>
      </c>
      <c r="N62" s="169" t="s">
        <v>1161</v>
      </c>
      <c r="O62" s="132" t="s">
        <v>417</v>
      </c>
      <c r="P62" s="59">
        <v>12.2</v>
      </c>
      <c r="Q62" s="116"/>
      <c r="U62" s="59">
        <v>46</v>
      </c>
      <c r="V62" s="59" t="s">
        <v>216</v>
      </c>
    </row>
    <row r="63" spans="1:22" ht="15.9" x14ac:dyDescent="0.45">
      <c r="A63" s="59">
        <v>133</v>
      </c>
      <c r="B63" s="60" t="s">
        <v>721</v>
      </c>
      <c r="C63" s="61">
        <v>102071</v>
      </c>
      <c r="D63" s="60" t="s">
        <v>418</v>
      </c>
      <c r="E63" s="60" t="s">
        <v>206</v>
      </c>
      <c r="F63" s="60" t="s">
        <v>133</v>
      </c>
      <c r="G63" s="60" t="s">
        <v>131</v>
      </c>
      <c r="H63" s="60" t="s">
        <v>419</v>
      </c>
      <c r="I63" s="60" t="s">
        <v>722</v>
      </c>
      <c r="J63" s="111" t="s">
        <v>140</v>
      </c>
      <c r="K63" s="111" t="s">
        <v>1039</v>
      </c>
      <c r="L63" s="111" t="s">
        <v>1040</v>
      </c>
      <c r="M63" s="142" t="s">
        <v>1041</v>
      </c>
      <c r="N63" s="169" t="s">
        <v>1161</v>
      </c>
      <c r="O63" s="132" t="s">
        <v>417</v>
      </c>
      <c r="P63" s="141">
        <v>2025.4</v>
      </c>
      <c r="Q63" s="143">
        <v>45784</v>
      </c>
    </row>
    <row r="64" spans="1:22" x14ac:dyDescent="0.4">
      <c r="A64" s="59">
        <v>134</v>
      </c>
      <c r="B64" s="60" t="s">
        <v>422</v>
      </c>
      <c r="C64" s="61">
        <v>102128</v>
      </c>
      <c r="D64" s="60" t="s">
        <v>423</v>
      </c>
      <c r="E64" s="60" t="s">
        <v>133</v>
      </c>
      <c r="F64" s="60" t="s">
        <v>133</v>
      </c>
      <c r="G64" s="60" t="s">
        <v>131</v>
      </c>
      <c r="H64" s="60" t="s">
        <v>424</v>
      </c>
      <c r="I64" s="60" t="s">
        <v>726</v>
      </c>
      <c r="J64" s="111" t="s">
        <v>140</v>
      </c>
      <c r="K64" s="111" t="s">
        <v>692</v>
      </c>
      <c r="L64" s="111" t="s">
        <v>1072</v>
      </c>
      <c r="M64" s="75" t="s">
        <v>1091</v>
      </c>
      <c r="N64" s="158" t="s">
        <v>1162</v>
      </c>
      <c r="O64" s="132" t="s">
        <v>422</v>
      </c>
      <c r="P64" s="141">
        <v>2025.4</v>
      </c>
      <c r="Q64" s="143">
        <v>45825</v>
      </c>
      <c r="U64" s="59">
        <v>72</v>
      </c>
      <c r="V64" s="59" t="s">
        <v>254</v>
      </c>
    </row>
    <row r="65" spans="1:22" x14ac:dyDescent="0.4">
      <c r="A65" s="59">
        <v>135</v>
      </c>
      <c r="B65" s="60" t="s">
        <v>427</v>
      </c>
      <c r="C65" s="61">
        <v>131879</v>
      </c>
      <c r="D65" s="60" t="s">
        <v>428</v>
      </c>
      <c r="E65" s="60" t="s">
        <v>206</v>
      </c>
      <c r="F65" s="60" t="s">
        <v>133</v>
      </c>
      <c r="G65" s="60" t="s">
        <v>131</v>
      </c>
      <c r="H65" s="60" t="s">
        <v>429</v>
      </c>
      <c r="I65" s="60" t="s">
        <v>727</v>
      </c>
      <c r="J65" s="111" t="s">
        <v>187</v>
      </c>
      <c r="K65" s="111" t="s">
        <v>430</v>
      </c>
      <c r="L65" s="111" t="s">
        <v>431</v>
      </c>
      <c r="M65" s="75" t="s">
        <v>1060</v>
      </c>
      <c r="N65" s="158" t="s">
        <v>1163</v>
      </c>
      <c r="O65" s="132" t="s">
        <v>427</v>
      </c>
      <c r="P65" s="141">
        <v>2025.5</v>
      </c>
      <c r="Q65" s="143">
        <v>45995</v>
      </c>
      <c r="U65" s="59">
        <v>61</v>
      </c>
      <c r="V65" s="59" t="s">
        <v>237</v>
      </c>
    </row>
    <row r="66" spans="1:22" x14ac:dyDescent="0.4">
      <c r="A66" s="59">
        <v>136</v>
      </c>
      <c r="B66" s="60" t="s">
        <v>730</v>
      </c>
      <c r="C66" s="61">
        <v>22544</v>
      </c>
      <c r="D66" s="60" t="s">
        <v>731</v>
      </c>
      <c r="E66" s="60" t="s">
        <v>133</v>
      </c>
      <c r="F66" s="60" t="s">
        <v>133</v>
      </c>
      <c r="G66" s="60" t="s">
        <v>179</v>
      </c>
      <c r="H66" s="60" t="s">
        <v>732</v>
      </c>
      <c r="I66" s="60" t="s">
        <v>733</v>
      </c>
      <c r="J66" s="159" t="s">
        <v>140</v>
      </c>
      <c r="K66" s="159" t="s">
        <v>439</v>
      </c>
      <c r="L66" s="159" t="s">
        <v>440</v>
      </c>
      <c r="M66" s="142" t="s">
        <v>999</v>
      </c>
      <c r="N66" s="158" t="s">
        <v>1164</v>
      </c>
      <c r="O66" s="132" t="s">
        <v>432</v>
      </c>
      <c r="P66" s="59">
        <v>12.3</v>
      </c>
      <c r="Q66" s="116"/>
    </row>
    <row r="67" spans="1:22" x14ac:dyDescent="0.4">
      <c r="A67" s="59">
        <v>136</v>
      </c>
      <c r="B67" s="60" t="s">
        <v>734</v>
      </c>
      <c r="C67" s="61">
        <v>102107</v>
      </c>
      <c r="D67" s="60" t="s">
        <v>433</v>
      </c>
      <c r="E67" s="60" t="s">
        <v>735</v>
      </c>
      <c r="F67" s="60" t="s">
        <v>133</v>
      </c>
      <c r="G67" s="60" t="s">
        <v>131</v>
      </c>
      <c r="H67" s="60" t="s">
        <v>434</v>
      </c>
      <c r="I67" s="60" t="s">
        <v>736</v>
      </c>
      <c r="J67" s="159" t="s">
        <v>140</v>
      </c>
      <c r="K67" s="159" t="s">
        <v>439</v>
      </c>
      <c r="L67" s="159" t="s">
        <v>440</v>
      </c>
      <c r="M67" s="142" t="s">
        <v>999</v>
      </c>
      <c r="N67" s="158" t="s">
        <v>1164</v>
      </c>
      <c r="O67" s="132" t="s">
        <v>432</v>
      </c>
      <c r="P67" s="59">
        <v>2024.9</v>
      </c>
      <c r="Q67" s="116">
        <v>45595</v>
      </c>
    </row>
    <row r="68" spans="1:22" x14ac:dyDescent="0.4">
      <c r="A68" s="59">
        <v>137</v>
      </c>
      <c r="B68" s="60" t="s">
        <v>437</v>
      </c>
      <c r="C68" s="61">
        <v>102106</v>
      </c>
      <c r="D68" s="60" t="s">
        <v>438</v>
      </c>
      <c r="E68" s="60" t="s">
        <v>133</v>
      </c>
      <c r="F68" s="60" t="s">
        <v>133</v>
      </c>
      <c r="G68" s="60" t="s">
        <v>131</v>
      </c>
      <c r="H68" s="60" t="s">
        <v>434</v>
      </c>
      <c r="I68" s="60" t="s">
        <v>737</v>
      </c>
      <c r="J68" s="111" t="s">
        <v>140</v>
      </c>
      <c r="K68" s="111" t="s">
        <v>439</v>
      </c>
      <c r="L68" s="111" t="s">
        <v>440</v>
      </c>
      <c r="M68" s="75" t="s">
        <v>886</v>
      </c>
      <c r="N68" s="158" t="s">
        <v>1164</v>
      </c>
      <c r="O68" s="132" t="s">
        <v>437</v>
      </c>
      <c r="P68" s="141">
        <v>2025.4</v>
      </c>
      <c r="Q68" s="143">
        <v>45835</v>
      </c>
    </row>
    <row r="69" spans="1:22" x14ac:dyDescent="0.4">
      <c r="A69" s="59">
        <v>138</v>
      </c>
      <c r="B69" s="60" t="s">
        <v>742</v>
      </c>
      <c r="C69" s="61">
        <v>22567</v>
      </c>
      <c r="D69" s="60" t="s">
        <v>173</v>
      </c>
      <c r="E69" s="60" t="s">
        <v>206</v>
      </c>
      <c r="F69" s="60" t="s">
        <v>133</v>
      </c>
      <c r="G69" s="60" t="s">
        <v>131</v>
      </c>
      <c r="H69" s="60" t="s">
        <v>442</v>
      </c>
      <c r="I69" s="60" t="s">
        <v>740</v>
      </c>
      <c r="J69" s="111" t="s">
        <v>140</v>
      </c>
      <c r="K69" s="111" t="s">
        <v>966</v>
      </c>
      <c r="L69" s="111" t="s">
        <v>967</v>
      </c>
      <c r="M69" s="66" t="s">
        <v>965</v>
      </c>
      <c r="N69" s="158" t="s">
        <v>1165</v>
      </c>
      <c r="O69" s="132" t="s">
        <v>441</v>
      </c>
      <c r="P69" s="141">
        <v>2025.2</v>
      </c>
      <c r="Q69" s="116">
        <v>45701</v>
      </c>
    </row>
    <row r="70" spans="1:22" x14ac:dyDescent="0.4">
      <c r="A70" s="59">
        <v>138</v>
      </c>
      <c r="B70" s="60" t="s">
        <v>738</v>
      </c>
      <c r="C70" s="61">
        <v>102072</v>
      </c>
      <c r="D70" s="60" t="s">
        <v>173</v>
      </c>
      <c r="E70" s="60" t="s">
        <v>206</v>
      </c>
      <c r="F70" s="60" t="s">
        <v>133</v>
      </c>
      <c r="G70" s="60" t="s">
        <v>131</v>
      </c>
      <c r="H70" s="60" t="s">
        <v>442</v>
      </c>
      <c r="I70" s="60" t="s">
        <v>740</v>
      </c>
      <c r="J70" s="111" t="s">
        <v>140</v>
      </c>
      <c r="K70" s="111" t="s">
        <v>966</v>
      </c>
      <c r="L70" s="111" t="s">
        <v>967</v>
      </c>
      <c r="M70" s="66" t="s">
        <v>965</v>
      </c>
      <c r="N70" s="158" t="s">
        <v>1165</v>
      </c>
      <c r="O70" s="132" t="s">
        <v>441</v>
      </c>
      <c r="P70" s="141">
        <v>2025.2</v>
      </c>
      <c r="Q70" s="143">
        <v>45701</v>
      </c>
    </row>
    <row r="71" spans="1:22" x14ac:dyDescent="0.4">
      <c r="A71" s="59">
        <v>139</v>
      </c>
      <c r="B71" s="60" t="s">
        <v>754</v>
      </c>
      <c r="C71" s="61">
        <v>102132</v>
      </c>
      <c r="D71" s="60" t="s">
        <v>446</v>
      </c>
      <c r="E71" s="60" t="s">
        <v>755</v>
      </c>
      <c r="F71" s="60" t="s">
        <v>133</v>
      </c>
      <c r="G71" s="60" t="s">
        <v>131</v>
      </c>
      <c r="H71" s="60" t="s">
        <v>447</v>
      </c>
      <c r="I71" s="60" t="s">
        <v>756</v>
      </c>
      <c r="J71" s="111" t="s">
        <v>140</v>
      </c>
      <c r="K71" s="157" t="s">
        <v>1166</v>
      </c>
      <c r="L71" s="157" t="s">
        <v>1167</v>
      </c>
      <c r="M71" s="75" t="s">
        <v>985</v>
      </c>
      <c r="N71" s="158" t="s">
        <v>1168</v>
      </c>
      <c r="O71" s="132" t="s">
        <v>445</v>
      </c>
      <c r="P71" s="141">
        <v>2025.5</v>
      </c>
      <c r="Q71" s="143">
        <v>45936</v>
      </c>
    </row>
    <row r="72" spans="1:22" x14ac:dyDescent="0.4">
      <c r="A72" s="59">
        <v>140</v>
      </c>
      <c r="B72" s="60" t="s">
        <v>757</v>
      </c>
      <c r="C72" s="61">
        <v>139169</v>
      </c>
      <c r="D72" s="60" t="s">
        <v>451</v>
      </c>
      <c r="E72" s="60" t="s">
        <v>133</v>
      </c>
      <c r="F72" s="60" t="s">
        <v>133</v>
      </c>
      <c r="G72" s="60" t="s">
        <v>131</v>
      </c>
      <c r="H72" s="60" t="s">
        <v>452</v>
      </c>
      <c r="I72" s="60" t="s">
        <v>758</v>
      </c>
      <c r="J72" s="111" t="s">
        <v>134</v>
      </c>
      <c r="K72" s="111" t="s">
        <v>170</v>
      </c>
      <c r="L72" s="111" t="s">
        <v>453</v>
      </c>
      <c r="M72" t="s">
        <v>991</v>
      </c>
      <c r="N72" s="158" t="s">
        <v>1169</v>
      </c>
      <c r="O72" s="132" t="s">
        <v>450</v>
      </c>
      <c r="P72" s="141">
        <v>2025.5</v>
      </c>
      <c r="Q72" s="143">
        <v>45936</v>
      </c>
    </row>
    <row r="73" spans="1:22" x14ac:dyDescent="0.4">
      <c r="A73" s="59">
        <v>141</v>
      </c>
      <c r="B73" s="60" t="s">
        <v>759</v>
      </c>
      <c r="C73" s="61">
        <v>102149</v>
      </c>
      <c r="D73" s="60" t="s">
        <v>458</v>
      </c>
      <c r="E73" s="60" t="s">
        <v>206</v>
      </c>
      <c r="F73" s="60" t="s">
        <v>133</v>
      </c>
      <c r="G73" s="60" t="s">
        <v>131</v>
      </c>
      <c r="H73" s="60" t="s">
        <v>459</v>
      </c>
      <c r="I73" s="60" t="s">
        <v>760</v>
      </c>
      <c r="J73" s="111" t="s">
        <v>761</v>
      </c>
      <c r="K73" s="111" t="s">
        <v>762</v>
      </c>
      <c r="L73" s="111" t="s">
        <v>763</v>
      </c>
      <c r="M73" s="75" t="s">
        <v>916</v>
      </c>
      <c r="N73" s="158" t="s">
        <v>1170</v>
      </c>
      <c r="O73" s="132" t="s">
        <v>454</v>
      </c>
      <c r="P73" s="59">
        <v>12</v>
      </c>
      <c r="Q73" s="116"/>
    </row>
    <row r="74" spans="1:22" x14ac:dyDescent="0.4">
      <c r="A74" s="59">
        <v>142</v>
      </c>
      <c r="B74" s="60" t="s">
        <v>764</v>
      </c>
      <c r="C74" s="61">
        <v>102143</v>
      </c>
      <c r="D74" s="60" t="s">
        <v>458</v>
      </c>
      <c r="E74" s="60" t="s">
        <v>206</v>
      </c>
      <c r="F74" s="60" t="s">
        <v>133</v>
      </c>
      <c r="G74" s="60" t="s">
        <v>131</v>
      </c>
      <c r="H74" s="60" t="s">
        <v>459</v>
      </c>
      <c r="I74" s="60" t="s">
        <v>760</v>
      </c>
      <c r="J74" s="111" t="s">
        <v>761</v>
      </c>
      <c r="K74" s="111" t="s">
        <v>762</v>
      </c>
      <c r="L74" s="111" t="s">
        <v>763</v>
      </c>
      <c r="M74" s="75" t="s">
        <v>943</v>
      </c>
      <c r="N74" s="158" t="s">
        <v>1170</v>
      </c>
      <c r="O74" s="132" t="s">
        <v>457</v>
      </c>
      <c r="P74" s="141">
        <v>2025.2</v>
      </c>
      <c r="Q74" s="116">
        <v>45715</v>
      </c>
    </row>
    <row r="75" spans="1:22" s="117" customFormat="1" x14ac:dyDescent="0.4">
      <c r="A75" s="117">
        <v>143</v>
      </c>
      <c r="B75" s="118" t="s">
        <v>765</v>
      </c>
      <c r="C75" s="119">
        <v>102151</v>
      </c>
      <c r="D75" s="118" t="s">
        <v>463</v>
      </c>
      <c r="E75" s="118" t="s">
        <v>133</v>
      </c>
      <c r="F75" s="118" t="s">
        <v>133</v>
      </c>
      <c r="G75" s="118" t="s">
        <v>131</v>
      </c>
      <c r="H75" s="118" t="s">
        <v>464</v>
      </c>
      <c r="I75" s="118" t="s">
        <v>766</v>
      </c>
      <c r="J75" s="164" t="s">
        <v>140</v>
      </c>
      <c r="K75" s="164" t="s">
        <v>1007</v>
      </c>
      <c r="L75" s="164" t="s">
        <v>1008</v>
      </c>
      <c r="M75" s="163" t="s">
        <v>1131</v>
      </c>
      <c r="N75" s="165"/>
      <c r="O75" s="133" t="s">
        <v>462</v>
      </c>
      <c r="P75" s="117">
        <v>2025.2</v>
      </c>
      <c r="Q75" s="166">
        <v>45699</v>
      </c>
    </row>
    <row r="76" spans="1:22" x14ac:dyDescent="0.4">
      <c r="A76" s="59">
        <v>144</v>
      </c>
      <c r="B76" s="60" t="s">
        <v>767</v>
      </c>
      <c r="C76" s="61">
        <v>102144</v>
      </c>
      <c r="D76" s="60" t="s">
        <v>768</v>
      </c>
      <c r="E76" s="60" t="s">
        <v>206</v>
      </c>
      <c r="F76" s="60" t="s">
        <v>133</v>
      </c>
      <c r="G76" s="60" t="s">
        <v>131</v>
      </c>
      <c r="H76" s="60" t="s">
        <v>469</v>
      </c>
      <c r="I76" s="60" t="s">
        <v>769</v>
      </c>
      <c r="J76" s="71" t="s">
        <v>134</v>
      </c>
      <c r="K76" s="71" t="s">
        <v>770</v>
      </c>
      <c r="L76" s="71" t="s">
        <v>471</v>
      </c>
      <c r="M76" s="75" t="s">
        <v>1196</v>
      </c>
      <c r="N76" s="75" t="s">
        <v>1073</v>
      </c>
      <c r="O76" s="132" t="s">
        <v>467</v>
      </c>
      <c r="P76" s="141">
        <v>2025.5</v>
      </c>
      <c r="Q76" s="143">
        <v>45952</v>
      </c>
    </row>
    <row r="77" spans="1:22" x14ac:dyDescent="0.4">
      <c r="A77" s="59">
        <v>145</v>
      </c>
      <c r="B77" s="60" t="s">
        <v>771</v>
      </c>
      <c r="C77" s="61">
        <v>102136</v>
      </c>
      <c r="D77" s="60" t="s">
        <v>473</v>
      </c>
      <c r="E77" s="60" t="s">
        <v>200</v>
      </c>
      <c r="F77" s="60" t="s">
        <v>133</v>
      </c>
      <c r="G77" s="60" t="s">
        <v>131</v>
      </c>
      <c r="H77" s="60" t="s">
        <v>474</v>
      </c>
      <c r="I77" s="60" t="s">
        <v>772</v>
      </c>
      <c r="J77" s="111" t="s">
        <v>187</v>
      </c>
      <c r="K77" s="111" t="s">
        <v>196</v>
      </c>
      <c r="L77" s="111" t="s">
        <v>498</v>
      </c>
      <c r="M77" s="75" t="s">
        <v>990</v>
      </c>
      <c r="N77" s="158" t="s">
        <v>1171</v>
      </c>
      <c r="O77" s="132" t="s">
        <v>472</v>
      </c>
      <c r="P77" s="59">
        <v>2023.2</v>
      </c>
      <c r="Q77" s="116" t="s">
        <v>1015</v>
      </c>
    </row>
    <row r="78" spans="1:22" x14ac:dyDescent="0.4">
      <c r="A78" s="59">
        <v>146</v>
      </c>
      <c r="B78" s="60" t="s">
        <v>774</v>
      </c>
      <c r="C78" s="61">
        <v>102152</v>
      </c>
      <c r="D78" s="60" t="s">
        <v>478</v>
      </c>
      <c r="E78" s="60" t="s">
        <v>206</v>
      </c>
      <c r="F78" s="60" t="s">
        <v>133</v>
      </c>
      <c r="G78" s="60" t="s">
        <v>131</v>
      </c>
      <c r="H78" s="60" t="s">
        <v>479</v>
      </c>
      <c r="I78" s="60" t="s">
        <v>775</v>
      </c>
      <c r="J78" s="111" t="s">
        <v>134</v>
      </c>
      <c r="K78" s="111" t="s">
        <v>480</v>
      </c>
      <c r="L78" s="111" t="s">
        <v>416</v>
      </c>
      <c r="M78" s="75" t="s">
        <v>924</v>
      </c>
      <c r="N78" s="158" t="s">
        <v>1172</v>
      </c>
      <c r="O78" s="132" t="s">
        <v>477</v>
      </c>
      <c r="P78" s="141">
        <v>2025.4</v>
      </c>
      <c r="Q78" s="143">
        <v>45838</v>
      </c>
    </row>
    <row r="79" spans="1:22" x14ac:dyDescent="0.4">
      <c r="A79" s="59">
        <v>147</v>
      </c>
      <c r="B79" s="60" t="s">
        <v>776</v>
      </c>
      <c r="C79" s="61">
        <v>102150</v>
      </c>
      <c r="D79" s="60" t="s">
        <v>482</v>
      </c>
      <c r="E79" s="60" t="s">
        <v>777</v>
      </c>
      <c r="F79" s="60" t="s">
        <v>133</v>
      </c>
      <c r="G79" s="60" t="s">
        <v>131</v>
      </c>
      <c r="H79" s="60" t="s">
        <v>483</v>
      </c>
      <c r="I79" s="60" t="s">
        <v>778</v>
      </c>
      <c r="J79" s="170" t="s">
        <v>187</v>
      </c>
      <c r="K79" s="170" t="s">
        <v>1066</v>
      </c>
      <c r="L79" s="170" t="s">
        <v>619</v>
      </c>
      <c r="M79" s="75" t="s">
        <v>1089</v>
      </c>
      <c r="N79" s="171" t="s">
        <v>1173</v>
      </c>
      <c r="O79" s="132" t="s">
        <v>481</v>
      </c>
      <c r="P79" s="141">
        <v>2025.4</v>
      </c>
      <c r="Q79" s="143">
        <v>45863</v>
      </c>
    </row>
    <row r="80" spans="1:22" x14ac:dyDescent="0.4">
      <c r="A80" s="59">
        <v>149</v>
      </c>
      <c r="B80" s="60" t="s">
        <v>779</v>
      </c>
      <c r="C80" s="61">
        <v>102139</v>
      </c>
      <c r="D80" s="60" t="s">
        <v>486</v>
      </c>
      <c r="E80" s="60" t="s">
        <v>179</v>
      </c>
      <c r="F80" s="60" t="s">
        <v>133</v>
      </c>
      <c r="G80" s="60" t="s">
        <v>131</v>
      </c>
      <c r="H80" s="60" t="s">
        <v>487</v>
      </c>
      <c r="I80" s="60" t="s">
        <v>780</v>
      </c>
      <c r="J80" s="111" t="s">
        <v>140</v>
      </c>
      <c r="K80" s="111" t="s">
        <v>411</v>
      </c>
      <c r="L80" s="111" t="s">
        <v>773</v>
      </c>
      <c r="M80" s="75" t="s">
        <v>989</v>
      </c>
      <c r="N80" s="75" t="s">
        <v>1100</v>
      </c>
      <c r="O80" s="132" t="s">
        <v>579</v>
      </c>
      <c r="P80" s="141">
        <v>2025.5</v>
      </c>
      <c r="Q80" s="143">
        <v>45936</v>
      </c>
      <c r="U80" s="59">
        <v>148</v>
      </c>
      <c r="V80" s="59" t="s">
        <v>578</v>
      </c>
    </row>
    <row r="81" spans="1:18" x14ac:dyDescent="0.4">
      <c r="A81" s="59">
        <v>150</v>
      </c>
      <c r="B81" s="60" t="s">
        <v>781</v>
      </c>
      <c r="C81" s="61">
        <v>102147</v>
      </c>
      <c r="D81" s="60" t="s">
        <v>491</v>
      </c>
      <c r="E81" s="60" t="s">
        <v>206</v>
      </c>
      <c r="F81" s="60" t="s">
        <v>133</v>
      </c>
      <c r="G81" s="60" t="s">
        <v>131</v>
      </c>
      <c r="H81" s="60" t="s">
        <v>492</v>
      </c>
      <c r="I81" s="60" t="s">
        <v>782</v>
      </c>
      <c r="J81" s="111" t="s">
        <v>134</v>
      </c>
      <c r="K81" s="159" t="s">
        <v>411</v>
      </c>
      <c r="L81" s="159" t="s">
        <v>992</v>
      </c>
      <c r="M81" s="66" t="s">
        <v>1195</v>
      </c>
      <c r="N81" s="158" t="s">
        <v>1174</v>
      </c>
      <c r="O81" s="132" t="s">
        <v>781</v>
      </c>
      <c r="P81" s="59">
        <v>8</v>
      </c>
      <c r="Q81" s="116"/>
    </row>
    <row r="82" spans="1:18" x14ac:dyDescent="0.4">
      <c r="A82" s="59">
        <v>151</v>
      </c>
      <c r="B82" s="60" t="s">
        <v>784</v>
      </c>
      <c r="C82" s="61">
        <v>102145</v>
      </c>
      <c r="D82" s="60" t="s">
        <v>491</v>
      </c>
      <c r="E82" s="60" t="s">
        <v>133</v>
      </c>
      <c r="F82" s="60" t="s">
        <v>133</v>
      </c>
      <c r="G82" s="60" t="s">
        <v>131</v>
      </c>
      <c r="H82" s="60" t="s">
        <v>492</v>
      </c>
      <c r="I82" s="60" t="s">
        <v>782</v>
      </c>
      <c r="J82" s="111" t="s">
        <v>140</v>
      </c>
      <c r="K82" s="111" t="s">
        <v>411</v>
      </c>
      <c r="L82" s="111" t="s">
        <v>992</v>
      </c>
      <c r="M82" s="66" t="s">
        <v>1195</v>
      </c>
      <c r="N82" s="158" t="s">
        <v>1174</v>
      </c>
      <c r="O82" s="132" t="s">
        <v>784</v>
      </c>
      <c r="P82" s="141">
        <v>2025.5</v>
      </c>
      <c r="Q82" s="143">
        <v>45947</v>
      </c>
    </row>
    <row r="83" spans="1:18" x14ac:dyDescent="0.4">
      <c r="A83" s="59">
        <v>152</v>
      </c>
      <c r="B83" s="60" t="s">
        <v>787</v>
      </c>
      <c r="C83" s="61">
        <v>102135</v>
      </c>
      <c r="D83" s="60" t="s">
        <v>496</v>
      </c>
      <c r="E83" s="60" t="s">
        <v>194</v>
      </c>
      <c r="F83" s="60" t="s">
        <v>133</v>
      </c>
      <c r="G83" s="60" t="s">
        <v>131</v>
      </c>
      <c r="H83" s="60" t="s">
        <v>497</v>
      </c>
      <c r="I83" s="60" t="s">
        <v>788</v>
      </c>
      <c r="J83" s="111" t="s">
        <v>187</v>
      </c>
      <c r="K83" s="111" t="s">
        <v>196</v>
      </c>
      <c r="L83" s="111" t="s">
        <v>498</v>
      </c>
      <c r="M83" s="75" t="s">
        <v>933</v>
      </c>
      <c r="N83" s="158" t="s">
        <v>1171</v>
      </c>
      <c r="O83" s="132" t="s">
        <v>495</v>
      </c>
      <c r="P83" s="141">
        <v>2025.4</v>
      </c>
      <c r="Q83" s="143">
        <v>45788</v>
      </c>
    </row>
    <row r="84" spans="1:18" x14ac:dyDescent="0.4">
      <c r="A84" s="59">
        <v>153</v>
      </c>
      <c r="B84" s="60" t="s">
        <v>785</v>
      </c>
      <c r="C84" s="61">
        <v>139175</v>
      </c>
      <c r="D84" s="60" t="s">
        <v>315</v>
      </c>
      <c r="E84" s="60" t="s">
        <v>185</v>
      </c>
      <c r="F84" s="60" t="s">
        <v>133</v>
      </c>
      <c r="G84" s="60" t="s">
        <v>131</v>
      </c>
      <c r="H84" s="60" t="s">
        <v>500</v>
      </c>
      <c r="I84" s="60" t="s">
        <v>786</v>
      </c>
      <c r="J84" s="111" t="s">
        <v>140</v>
      </c>
      <c r="K84" s="111" t="s">
        <v>1059</v>
      </c>
      <c r="L84" s="111" t="s">
        <v>641</v>
      </c>
      <c r="M84" t="s">
        <v>991</v>
      </c>
      <c r="N84" s="158" t="s">
        <v>1175</v>
      </c>
      <c r="O84" s="132" t="s">
        <v>499</v>
      </c>
      <c r="P84" s="141">
        <v>2025.5</v>
      </c>
      <c r="Q84" s="143">
        <v>45936</v>
      </c>
    </row>
    <row r="85" spans="1:18" x14ac:dyDescent="0.4">
      <c r="A85" s="59">
        <v>154</v>
      </c>
      <c r="B85" s="60" t="s">
        <v>789</v>
      </c>
      <c r="C85" s="61">
        <v>139176</v>
      </c>
      <c r="D85" s="60" t="s">
        <v>503</v>
      </c>
      <c r="E85" s="60" t="s">
        <v>133</v>
      </c>
      <c r="F85" s="60" t="s">
        <v>133</v>
      </c>
      <c r="G85" s="60" t="s">
        <v>131</v>
      </c>
      <c r="H85" s="60" t="s">
        <v>504</v>
      </c>
      <c r="I85" s="60" t="s">
        <v>790</v>
      </c>
      <c r="J85" s="111" t="s">
        <v>140</v>
      </c>
      <c r="K85" s="111" t="s">
        <v>957</v>
      </c>
      <c r="L85" s="111" t="s">
        <v>958</v>
      </c>
      <c r="M85" s="75" t="s">
        <v>983</v>
      </c>
      <c r="N85" s="158" t="s">
        <v>1176</v>
      </c>
      <c r="O85" s="132" t="s">
        <v>580</v>
      </c>
      <c r="P85" s="59">
        <v>12</v>
      </c>
      <c r="Q85" s="116"/>
    </row>
    <row r="86" spans="1:18" x14ac:dyDescent="0.4">
      <c r="A86" s="59">
        <v>155</v>
      </c>
      <c r="B86" s="60" t="s">
        <v>792</v>
      </c>
      <c r="C86" s="61">
        <v>139177</v>
      </c>
      <c r="D86" s="60" t="s">
        <v>793</v>
      </c>
      <c r="E86" s="60" t="s">
        <v>133</v>
      </c>
      <c r="F86" s="60" t="s">
        <v>133</v>
      </c>
      <c r="G86" s="60" t="s">
        <v>131</v>
      </c>
      <c r="H86" s="60" t="s">
        <v>508</v>
      </c>
      <c r="I86" s="60" t="s">
        <v>790</v>
      </c>
      <c r="J86" s="111" t="s">
        <v>140</v>
      </c>
      <c r="K86" s="111" t="s">
        <v>957</v>
      </c>
      <c r="L86" s="111" t="s">
        <v>958</v>
      </c>
      <c r="M86" s="75" t="s">
        <v>983</v>
      </c>
      <c r="N86" s="158" t="s">
        <v>1176</v>
      </c>
      <c r="O86" s="132" t="s">
        <v>581</v>
      </c>
      <c r="P86" s="141">
        <v>2025.5</v>
      </c>
      <c r="Q86" s="143">
        <v>45918</v>
      </c>
    </row>
    <row r="87" spans="1:18" x14ac:dyDescent="0.4">
      <c r="A87" s="59">
        <v>156</v>
      </c>
      <c r="B87" s="60" t="s">
        <v>794</v>
      </c>
      <c r="C87" s="61">
        <v>102146</v>
      </c>
      <c r="D87" s="60" t="s">
        <v>510</v>
      </c>
      <c r="E87" s="60" t="s">
        <v>185</v>
      </c>
      <c r="F87" s="60" t="s">
        <v>133</v>
      </c>
      <c r="G87" s="60" t="s">
        <v>131</v>
      </c>
      <c r="H87" s="60" t="s">
        <v>511</v>
      </c>
      <c r="I87" s="60" t="s">
        <v>795</v>
      </c>
      <c r="J87" s="170" t="s">
        <v>187</v>
      </c>
      <c r="K87" s="170" t="s">
        <v>1066</v>
      </c>
      <c r="L87" s="170" t="s">
        <v>619</v>
      </c>
      <c r="M87" s="75" t="s">
        <v>1065</v>
      </c>
      <c r="N87" s="158" t="s">
        <v>1173</v>
      </c>
      <c r="O87" s="132" t="s">
        <v>509</v>
      </c>
      <c r="P87" s="141">
        <v>2025.5</v>
      </c>
      <c r="Q87" s="143" t="s">
        <v>1199</v>
      </c>
      <c r="R87" s="75" t="s">
        <v>939</v>
      </c>
    </row>
    <row r="88" spans="1:18" s="117" customFormat="1" x14ac:dyDescent="0.4">
      <c r="A88" s="117">
        <v>157</v>
      </c>
      <c r="B88" s="118" t="s">
        <v>796</v>
      </c>
      <c r="C88" s="119">
        <v>102148</v>
      </c>
      <c r="D88" s="118" t="s">
        <v>513</v>
      </c>
      <c r="E88" s="118" t="s">
        <v>133</v>
      </c>
      <c r="F88" s="118" t="s">
        <v>133</v>
      </c>
      <c r="G88" s="118" t="s">
        <v>131</v>
      </c>
      <c r="H88" s="118" t="s">
        <v>514</v>
      </c>
      <c r="I88" s="118" t="s">
        <v>797</v>
      </c>
      <c r="J88" s="164" t="s">
        <v>634</v>
      </c>
      <c r="K88" s="164" t="s">
        <v>798</v>
      </c>
      <c r="L88" s="164" t="s">
        <v>799</v>
      </c>
      <c r="M88" s="172" t="s">
        <v>1131</v>
      </c>
      <c r="N88" s="165"/>
      <c r="O88" s="133" t="s">
        <v>512</v>
      </c>
      <c r="P88" s="117">
        <v>-1</v>
      </c>
      <c r="Q88" s="166"/>
    </row>
    <row r="89" spans="1:18" x14ac:dyDescent="0.4">
      <c r="A89" s="59">
        <v>158</v>
      </c>
      <c r="B89" s="60" t="s">
        <v>1074</v>
      </c>
      <c r="C89" s="61">
        <v>132253</v>
      </c>
      <c r="D89" s="60" t="s">
        <v>517</v>
      </c>
      <c r="E89" s="60" t="s">
        <v>133</v>
      </c>
      <c r="F89" s="60" t="s">
        <v>133</v>
      </c>
      <c r="G89" s="60" t="s">
        <v>131</v>
      </c>
      <c r="H89" s="60" t="s">
        <v>518</v>
      </c>
      <c r="I89" s="60" t="s">
        <v>745</v>
      </c>
      <c r="J89" s="111" t="s">
        <v>140</v>
      </c>
      <c r="K89" s="111" t="s">
        <v>746</v>
      </c>
      <c r="L89" s="111" t="s">
        <v>519</v>
      </c>
      <c r="M89" s="75" t="s">
        <v>926</v>
      </c>
      <c r="N89" s="158" t="s">
        <v>1177</v>
      </c>
      <c r="O89" s="132" t="s">
        <v>1074</v>
      </c>
      <c r="P89" s="141">
        <v>2025.5</v>
      </c>
      <c r="Q89" s="143">
        <v>45915</v>
      </c>
    </row>
    <row r="90" spans="1:18" x14ac:dyDescent="0.4">
      <c r="A90" s="59">
        <v>159</v>
      </c>
      <c r="B90" s="60" t="s">
        <v>520</v>
      </c>
      <c r="C90" s="61">
        <v>102111</v>
      </c>
      <c r="D90" s="60" t="s">
        <v>288</v>
      </c>
      <c r="E90" s="60" t="s">
        <v>657</v>
      </c>
      <c r="F90" s="60" t="s">
        <v>133</v>
      </c>
      <c r="G90" s="60" t="s">
        <v>131</v>
      </c>
      <c r="H90" s="60" t="s">
        <v>289</v>
      </c>
      <c r="I90" s="60" t="s">
        <v>751</v>
      </c>
      <c r="J90" s="111" t="s">
        <v>134</v>
      </c>
      <c r="K90" s="111" t="s">
        <v>752</v>
      </c>
      <c r="L90" s="111" t="s">
        <v>526</v>
      </c>
      <c r="M90" s="75" t="s">
        <v>925</v>
      </c>
      <c r="N90" s="158" t="s">
        <v>1178</v>
      </c>
      <c r="O90" s="132" t="s">
        <v>520</v>
      </c>
      <c r="P90" s="59">
        <v>-1</v>
      </c>
      <c r="Q90" s="116"/>
    </row>
    <row r="91" spans="1:18" x14ac:dyDescent="0.4">
      <c r="A91" s="59">
        <v>160</v>
      </c>
      <c r="B91" s="60" t="s">
        <v>522</v>
      </c>
      <c r="C91" s="61">
        <v>102110</v>
      </c>
      <c r="D91" s="60" t="s">
        <v>753</v>
      </c>
      <c r="E91" s="60" t="s">
        <v>133</v>
      </c>
      <c r="F91" s="60" t="s">
        <v>133</v>
      </c>
      <c r="G91" s="60" t="s">
        <v>131</v>
      </c>
      <c r="H91" s="60" t="s">
        <v>289</v>
      </c>
      <c r="I91" s="60" t="s">
        <v>751</v>
      </c>
      <c r="J91" s="111" t="s">
        <v>134</v>
      </c>
      <c r="K91" s="111" t="s">
        <v>525</v>
      </c>
      <c r="L91" s="111" t="s">
        <v>526</v>
      </c>
      <c r="M91" s="75" t="s">
        <v>925</v>
      </c>
      <c r="N91" s="158" t="s">
        <v>1178</v>
      </c>
      <c r="O91" s="132" t="s">
        <v>522</v>
      </c>
      <c r="P91" s="141">
        <v>2025.3</v>
      </c>
      <c r="Q91" s="143">
        <v>45733</v>
      </c>
    </row>
    <row r="92" spans="1:18" s="117" customFormat="1" x14ac:dyDescent="0.4">
      <c r="A92" s="117">
        <v>161</v>
      </c>
      <c r="B92" s="118" t="s">
        <v>527</v>
      </c>
      <c r="C92" s="119">
        <v>102112</v>
      </c>
      <c r="D92" s="118" t="s">
        <v>528</v>
      </c>
      <c r="E92" s="118" t="s">
        <v>133</v>
      </c>
      <c r="F92" s="118" t="s">
        <v>133</v>
      </c>
      <c r="G92" s="118" t="s">
        <v>131</v>
      </c>
      <c r="H92" s="118" t="s">
        <v>529</v>
      </c>
      <c r="I92" s="118" t="s">
        <v>804</v>
      </c>
      <c r="J92" s="120" t="s">
        <v>134</v>
      </c>
      <c r="K92" s="120" t="s">
        <v>530</v>
      </c>
      <c r="L92" s="120" t="s">
        <v>531</v>
      </c>
      <c r="M92" s="172" t="s">
        <v>1131</v>
      </c>
      <c r="N92" s="121"/>
      <c r="O92" s="133" t="s">
        <v>527</v>
      </c>
      <c r="P92" s="117">
        <v>-1</v>
      </c>
      <c r="Q92" s="116"/>
    </row>
    <row r="93" spans="1:18" x14ac:dyDescent="0.4">
      <c r="A93" s="59">
        <v>162</v>
      </c>
      <c r="B93" s="60" t="s">
        <v>532</v>
      </c>
      <c r="C93" s="61">
        <v>131096</v>
      </c>
      <c r="D93" s="60" t="s">
        <v>533</v>
      </c>
      <c r="E93" s="60" t="s">
        <v>133</v>
      </c>
      <c r="F93" s="60" t="s">
        <v>133</v>
      </c>
      <c r="G93" s="60" t="s">
        <v>131</v>
      </c>
      <c r="H93" s="60" t="s">
        <v>534</v>
      </c>
      <c r="I93" s="60" t="s">
        <v>811</v>
      </c>
      <c r="J93" s="111" t="s">
        <v>140</v>
      </c>
      <c r="K93" s="111" t="s">
        <v>949</v>
      </c>
      <c r="L93" s="111" t="s">
        <v>950</v>
      </c>
      <c r="M93" s="75" t="s">
        <v>964</v>
      </c>
      <c r="N93" s="158" t="s">
        <v>1179</v>
      </c>
      <c r="O93" s="132" t="s">
        <v>532</v>
      </c>
      <c r="P93" s="141">
        <v>2025.4</v>
      </c>
      <c r="Q93" s="116">
        <v>45791</v>
      </c>
    </row>
    <row r="94" spans="1:18" x14ac:dyDescent="0.4">
      <c r="A94" s="59">
        <v>163</v>
      </c>
      <c r="B94" s="60" t="s">
        <v>537</v>
      </c>
      <c r="C94" s="61">
        <v>102098</v>
      </c>
      <c r="D94" s="60" t="s">
        <v>538</v>
      </c>
      <c r="E94" s="60" t="s">
        <v>133</v>
      </c>
      <c r="F94" s="60" t="s">
        <v>133</v>
      </c>
      <c r="G94" s="60" t="s">
        <v>131</v>
      </c>
      <c r="H94" s="60" t="s">
        <v>539</v>
      </c>
      <c r="I94" s="60" t="s">
        <v>812</v>
      </c>
      <c r="J94" s="111" t="s">
        <v>140</v>
      </c>
      <c r="K94" s="111" t="s">
        <v>1037</v>
      </c>
      <c r="L94" s="111" t="s">
        <v>1038</v>
      </c>
      <c r="M94" s="75" t="s">
        <v>952</v>
      </c>
      <c r="N94" s="158" t="s">
        <v>1180</v>
      </c>
      <c r="O94" s="132" t="s">
        <v>537</v>
      </c>
      <c r="P94" s="141">
        <v>2025.4</v>
      </c>
      <c r="Q94" s="143">
        <v>45855</v>
      </c>
    </row>
    <row r="95" spans="1:18" s="117" customFormat="1" x14ac:dyDescent="0.4">
      <c r="A95" s="117">
        <v>164</v>
      </c>
      <c r="B95" s="118" t="s">
        <v>541</v>
      </c>
      <c r="C95" s="119">
        <v>102120</v>
      </c>
      <c r="D95" s="118" t="s">
        <v>542</v>
      </c>
      <c r="E95" s="118" t="s">
        <v>133</v>
      </c>
      <c r="F95" s="118" t="s">
        <v>133</v>
      </c>
      <c r="G95" s="118" t="s">
        <v>131</v>
      </c>
      <c r="H95" s="118" t="s">
        <v>543</v>
      </c>
      <c r="I95" s="118" t="s">
        <v>830</v>
      </c>
      <c r="J95" s="164" t="s">
        <v>140</v>
      </c>
      <c r="K95" s="173" t="s">
        <v>1000</v>
      </c>
      <c r="L95" s="173" t="s">
        <v>1001</v>
      </c>
      <c r="M95" s="172" t="s">
        <v>1131</v>
      </c>
      <c r="N95" s="121"/>
      <c r="O95" s="133" t="s">
        <v>541</v>
      </c>
      <c r="P95" s="117">
        <v>2024.9</v>
      </c>
      <c r="Q95" s="166">
        <v>45614</v>
      </c>
    </row>
    <row r="96" spans="1:18" x14ac:dyDescent="0.4">
      <c r="A96" s="59">
        <v>165</v>
      </c>
      <c r="B96" s="60" t="s">
        <v>837</v>
      </c>
      <c r="C96" s="61">
        <v>23469</v>
      </c>
      <c r="D96" s="60" t="s">
        <v>546</v>
      </c>
      <c r="E96" s="60" t="s">
        <v>547</v>
      </c>
      <c r="F96" s="60" t="s">
        <v>206</v>
      </c>
      <c r="G96" s="60" t="s">
        <v>133</v>
      </c>
      <c r="H96" s="60" t="s">
        <v>838</v>
      </c>
      <c r="I96" s="60" t="s">
        <v>839</v>
      </c>
      <c r="J96" s="111" t="s">
        <v>140</v>
      </c>
      <c r="K96" s="159" t="s">
        <v>1181</v>
      </c>
      <c r="L96" s="159" t="s">
        <v>1182</v>
      </c>
      <c r="M96" s="74" t="s">
        <v>1061</v>
      </c>
      <c r="N96" s="158" t="s">
        <v>1183</v>
      </c>
      <c r="O96" s="132" t="s">
        <v>546</v>
      </c>
      <c r="Q96" s="116"/>
    </row>
    <row r="97" spans="1:22" x14ac:dyDescent="0.4">
      <c r="A97" s="59">
        <v>165</v>
      </c>
      <c r="B97" s="60" t="s">
        <v>546</v>
      </c>
      <c r="C97" s="61">
        <v>102124</v>
      </c>
      <c r="D97" s="60" t="s">
        <v>547</v>
      </c>
      <c r="E97" s="60" t="s">
        <v>206</v>
      </c>
      <c r="F97" s="60" t="s">
        <v>133</v>
      </c>
      <c r="G97" s="60" t="s">
        <v>131</v>
      </c>
      <c r="H97" s="60" t="s">
        <v>548</v>
      </c>
      <c r="I97" s="60" t="s">
        <v>841</v>
      </c>
      <c r="J97" s="159" t="s">
        <v>140</v>
      </c>
      <c r="K97" s="157" t="s">
        <v>1184</v>
      </c>
      <c r="L97" s="157" t="s">
        <v>1185</v>
      </c>
      <c r="M97" s="74" t="s">
        <v>1061</v>
      </c>
      <c r="N97" s="158" t="s">
        <v>1186</v>
      </c>
      <c r="O97" s="132" t="s">
        <v>546</v>
      </c>
      <c r="P97" s="141">
        <v>2025.5</v>
      </c>
      <c r="Q97" s="143">
        <v>45909</v>
      </c>
    </row>
    <row r="98" spans="1:22" x14ac:dyDescent="0.4">
      <c r="A98" s="59">
        <v>166</v>
      </c>
      <c r="B98" s="60" t="s">
        <v>551</v>
      </c>
      <c r="C98" s="61">
        <v>102115</v>
      </c>
      <c r="D98" s="60" t="s">
        <v>842</v>
      </c>
      <c r="E98" s="60" t="s">
        <v>206</v>
      </c>
      <c r="F98" s="60" t="s">
        <v>133</v>
      </c>
      <c r="G98" s="60" t="s">
        <v>131</v>
      </c>
      <c r="H98" s="60" t="s">
        <v>553</v>
      </c>
      <c r="I98" s="60" t="s">
        <v>843</v>
      </c>
      <c r="J98" s="111" t="s">
        <v>140</v>
      </c>
      <c r="K98" s="111" t="s">
        <v>554</v>
      </c>
      <c r="L98" s="111" t="s">
        <v>555</v>
      </c>
      <c r="M98" s="66" t="s">
        <v>879</v>
      </c>
      <c r="N98" s="158" t="s">
        <v>1187</v>
      </c>
      <c r="O98" s="132" t="s">
        <v>551</v>
      </c>
      <c r="P98" s="141">
        <v>2025.5</v>
      </c>
      <c r="Q98" s="143">
        <v>45947</v>
      </c>
    </row>
    <row r="99" spans="1:22" x14ac:dyDescent="0.4">
      <c r="A99" s="59">
        <v>167</v>
      </c>
      <c r="B99" s="60" t="s">
        <v>556</v>
      </c>
      <c r="C99" s="61">
        <v>102130</v>
      </c>
      <c r="D99" s="60" t="s">
        <v>557</v>
      </c>
      <c r="E99" s="60" t="s">
        <v>179</v>
      </c>
      <c r="F99" s="60" t="s">
        <v>133</v>
      </c>
      <c r="G99" s="60" t="s">
        <v>131</v>
      </c>
      <c r="H99" s="60" t="s">
        <v>558</v>
      </c>
      <c r="I99" s="60" t="s">
        <v>844</v>
      </c>
      <c r="J99" s="111" t="s">
        <v>187</v>
      </c>
      <c r="K99" s="111" t="s">
        <v>559</v>
      </c>
      <c r="L99" s="111" t="s">
        <v>560</v>
      </c>
      <c r="M99" s="75" t="s">
        <v>941</v>
      </c>
      <c r="N99" s="158" t="s">
        <v>1188</v>
      </c>
      <c r="O99" s="132" t="s">
        <v>556</v>
      </c>
      <c r="P99" s="141">
        <v>2025.4</v>
      </c>
      <c r="Q99" s="143">
        <v>45855</v>
      </c>
    </row>
    <row r="100" spans="1:22" x14ac:dyDescent="0.4">
      <c r="A100" s="59">
        <v>168</v>
      </c>
      <c r="B100" s="60" t="s">
        <v>621</v>
      </c>
      <c r="C100" s="61">
        <v>134680</v>
      </c>
      <c r="D100" s="60" t="s">
        <v>1042</v>
      </c>
      <c r="E100" s="60" t="s">
        <v>206</v>
      </c>
      <c r="F100" s="60" t="s">
        <v>133</v>
      </c>
      <c r="G100" s="60" t="s">
        <v>131</v>
      </c>
      <c r="H100" s="60" t="s">
        <v>563</v>
      </c>
      <c r="I100" s="60" t="s">
        <v>622</v>
      </c>
      <c r="J100" s="111" t="s">
        <v>187</v>
      </c>
      <c r="K100" s="111" t="s">
        <v>559</v>
      </c>
      <c r="L100" s="111" t="s">
        <v>564</v>
      </c>
      <c r="M100" s="142" t="s">
        <v>877</v>
      </c>
      <c r="N100" s="158" t="s">
        <v>1188</v>
      </c>
      <c r="O100" s="132" t="s">
        <v>561</v>
      </c>
      <c r="P100" s="59">
        <v>2024.7</v>
      </c>
      <c r="Q100" s="116">
        <v>45476</v>
      </c>
    </row>
    <row r="101" spans="1:22" x14ac:dyDescent="0.4">
      <c r="A101" s="59">
        <v>170</v>
      </c>
      <c r="B101" s="60" t="s">
        <v>845</v>
      </c>
      <c r="C101" s="61">
        <v>23659</v>
      </c>
      <c r="D101" s="60" t="s">
        <v>842</v>
      </c>
      <c r="E101" s="60" t="s">
        <v>133</v>
      </c>
      <c r="F101" s="60" t="s">
        <v>133</v>
      </c>
      <c r="G101" s="60" t="s">
        <v>133</v>
      </c>
      <c r="H101" s="60" t="s">
        <v>566</v>
      </c>
      <c r="I101" s="60" t="s">
        <v>846</v>
      </c>
      <c r="J101" s="111" t="s">
        <v>140</v>
      </c>
      <c r="K101" s="111" t="s">
        <v>966</v>
      </c>
      <c r="L101" s="111" t="s">
        <v>967</v>
      </c>
      <c r="M101" s="75" t="s">
        <v>1036</v>
      </c>
      <c r="N101" s="158" t="s">
        <v>1165</v>
      </c>
      <c r="O101" s="132" t="s">
        <v>565</v>
      </c>
      <c r="P101" s="141">
        <v>2025.4</v>
      </c>
      <c r="Q101" s="143">
        <v>45827</v>
      </c>
      <c r="U101" s="59">
        <v>74</v>
      </c>
      <c r="V101" s="59" t="s">
        <v>264</v>
      </c>
    </row>
    <row r="102" spans="1:22" x14ac:dyDescent="0.4">
      <c r="A102" s="59">
        <v>170</v>
      </c>
      <c r="B102" s="60" t="s">
        <v>848</v>
      </c>
      <c r="C102" s="61">
        <v>102073</v>
      </c>
      <c r="D102" s="60" t="s">
        <v>842</v>
      </c>
      <c r="E102" s="60" t="s">
        <v>206</v>
      </c>
      <c r="F102" s="60" t="s">
        <v>133</v>
      </c>
      <c r="G102" s="60" t="s">
        <v>131</v>
      </c>
      <c r="H102" s="60" t="s">
        <v>566</v>
      </c>
      <c r="I102" s="60" t="s">
        <v>849</v>
      </c>
      <c r="J102" s="111" t="s">
        <v>140</v>
      </c>
      <c r="K102" s="111" t="s">
        <v>966</v>
      </c>
      <c r="L102" s="111" t="s">
        <v>967</v>
      </c>
      <c r="M102" s="75" t="s">
        <v>1036</v>
      </c>
      <c r="N102" s="158" t="s">
        <v>1165</v>
      </c>
      <c r="O102" s="132" t="s">
        <v>565</v>
      </c>
      <c r="P102" s="141">
        <v>2025.4</v>
      </c>
      <c r="Q102" s="143">
        <v>45827</v>
      </c>
    </row>
    <row r="103" spans="1:22" x14ac:dyDescent="0.4">
      <c r="A103" s="59">
        <v>171</v>
      </c>
      <c r="B103" s="60" t="s">
        <v>568</v>
      </c>
      <c r="C103" s="61">
        <v>141209</v>
      </c>
      <c r="D103" s="60" t="s">
        <v>569</v>
      </c>
      <c r="E103" s="60" t="s">
        <v>133</v>
      </c>
      <c r="F103" s="60" t="s">
        <v>206</v>
      </c>
      <c r="G103" s="60" t="s">
        <v>131</v>
      </c>
      <c r="H103" s="60" t="s">
        <v>570</v>
      </c>
      <c r="I103" s="60" t="s">
        <v>611</v>
      </c>
      <c r="J103" s="111" t="s">
        <v>134</v>
      </c>
      <c r="K103" s="157" t="s">
        <v>1189</v>
      </c>
      <c r="L103" s="157" t="s">
        <v>1190</v>
      </c>
      <c r="M103" s="75" t="s">
        <v>940</v>
      </c>
      <c r="N103" s="158" t="s">
        <v>1191</v>
      </c>
      <c r="O103" s="132" t="s">
        <v>568</v>
      </c>
      <c r="P103" s="141">
        <v>2025.5</v>
      </c>
      <c r="Q103" s="143">
        <v>45917</v>
      </c>
    </row>
    <row r="104" spans="1:22" s="117" customFormat="1" x14ac:dyDescent="0.4">
      <c r="A104" s="117">
        <v>191</v>
      </c>
      <c r="B104" s="118" t="s">
        <v>747</v>
      </c>
      <c r="C104" s="119">
        <v>22764</v>
      </c>
      <c r="D104" s="118" t="s">
        <v>516</v>
      </c>
      <c r="E104" s="118" t="s">
        <v>517</v>
      </c>
      <c r="F104" s="118" t="s">
        <v>206</v>
      </c>
      <c r="G104" s="118" t="s">
        <v>131</v>
      </c>
      <c r="H104" s="118" t="s">
        <v>518</v>
      </c>
      <c r="I104" s="118" t="s">
        <v>748</v>
      </c>
      <c r="J104" s="164" t="s">
        <v>140</v>
      </c>
      <c r="K104" s="164" t="s">
        <v>749</v>
      </c>
      <c r="L104" s="164" t="s">
        <v>750</v>
      </c>
      <c r="M104" s="172" t="s">
        <v>1131</v>
      </c>
      <c r="N104" s="165"/>
      <c r="O104" s="133"/>
      <c r="P104" s="117">
        <v>-1</v>
      </c>
      <c r="Q104" s="166"/>
      <c r="U104" s="117">
        <v>90</v>
      </c>
      <c r="V104" s="117" t="s">
        <v>298</v>
      </c>
    </row>
    <row r="105" spans="1:22" x14ac:dyDescent="0.4">
      <c r="A105" s="59">
        <v>192</v>
      </c>
      <c r="B105" s="60" t="s">
        <v>808</v>
      </c>
      <c r="C105" s="61">
        <v>22966</v>
      </c>
      <c r="D105" s="60" t="s">
        <v>532</v>
      </c>
      <c r="E105" s="60" t="s">
        <v>533</v>
      </c>
      <c r="F105" s="60" t="s">
        <v>133</v>
      </c>
      <c r="G105" s="60" t="s">
        <v>809</v>
      </c>
      <c r="H105" s="60" t="s">
        <v>534</v>
      </c>
      <c r="I105" s="60" t="s">
        <v>810</v>
      </c>
      <c r="J105" s="111" t="s">
        <v>140</v>
      </c>
      <c r="K105" s="159" t="s">
        <v>949</v>
      </c>
      <c r="L105" s="159" t="s">
        <v>950</v>
      </c>
      <c r="M105" s="142" t="s">
        <v>204</v>
      </c>
      <c r="N105" s="158" t="s">
        <v>1179</v>
      </c>
      <c r="P105" s="59">
        <v>-1</v>
      </c>
      <c r="Q105" s="116"/>
    </row>
    <row r="106" spans="1:22" s="117" customFormat="1" x14ac:dyDescent="0.4">
      <c r="A106" s="117">
        <v>193</v>
      </c>
      <c r="B106" s="118" t="s">
        <v>821</v>
      </c>
      <c r="C106" s="119">
        <v>23202</v>
      </c>
      <c r="D106" s="118" t="s">
        <v>822</v>
      </c>
      <c r="E106" s="118" t="s">
        <v>288</v>
      </c>
      <c r="F106" s="118" t="s">
        <v>133</v>
      </c>
      <c r="G106" s="118" t="s">
        <v>133</v>
      </c>
      <c r="H106" s="118" t="s">
        <v>289</v>
      </c>
      <c r="I106" s="118" t="s">
        <v>823</v>
      </c>
      <c r="J106" s="164" t="s">
        <v>134</v>
      </c>
      <c r="K106" s="164" t="s">
        <v>181</v>
      </c>
      <c r="L106" s="164" t="s">
        <v>521</v>
      </c>
      <c r="M106" s="172" t="s">
        <v>1131</v>
      </c>
      <c r="N106" s="165"/>
      <c r="O106" s="133"/>
      <c r="P106" s="117">
        <v>-1</v>
      </c>
      <c r="Q106" s="166"/>
    </row>
    <row r="107" spans="1:22" x14ac:dyDescent="0.4">
      <c r="A107" s="59">
        <v>194</v>
      </c>
      <c r="B107" s="60" t="s">
        <v>642</v>
      </c>
      <c r="C107" s="61">
        <v>136808</v>
      </c>
      <c r="D107" s="60" t="s">
        <v>643</v>
      </c>
      <c r="E107" s="60" t="s">
        <v>200</v>
      </c>
      <c r="F107" s="60" t="s">
        <v>133</v>
      </c>
      <c r="G107" s="60" t="s">
        <v>131</v>
      </c>
      <c r="H107" s="60" t="s">
        <v>644</v>
      </c>
      <c r="I107" s="60" t="s">
        <v>645</v>
      </c>
      <c r="J107" s="111" t="s">
        <v>140</v>
      </c>
      <c r="K107" s="111" t="s">
        <v>1093</v>
      </c>
      <c r="L107" s="111" t="s">
        <v>1094</v>
      </c>
      <c r="M107" s="142" t="s">
        <v>204</v>
      </c>
      <c r="N107" s="158" t="s">
        <v>1192</v>
      </c>
      <c r="O107" s="144" t="s">
        <v>568</v>
      </c>
      <c r="P107" s="141">
        <v>2025.5</v>
      </c>
      <c r="Q107" s="143">
        <v>45905</v>
      </c>
      <c r="U107" s="59">
        <v>150</v>
      </c>
      <c r="V107" s="59" t="s">
        <v>490</v>
      </c>
    </row>
    <row r="108" spans="1:22" s="141" customFormat="1" x14ac:dyDescent="0.4">
      <c r="A108" s="141">
        <v>195</v>
      </c>
      <c r="B108" s="60" t="s">
        <v>1057</v>
      </c>
      <c r="C108" s="61">
        <v>145917</v>
      </c>
      <c r="D108" s="60" t="s">
        <v>1053</v>
      </c>
      <c r="E108" s="60" t="s">
        <v>206</v>
      </c>
      <c r="F108" s="60" t="s">
        <v>133</v>
      </c>
      <c r="G108" s="60" t="s">
        <v>131</v>
      </c>
      <c r="H108" s="60" t="s">
        <v>1054</v>
      </c>
      <c r="I108" s="60" t="s">
        <v>1055</v>
      </c>
      <c r="J108" s="111" t="s">
        <v>140</v>
      </c>
      <c r="K108" s="111" t="s">
        <v>819</v>
      </c>
      <c r="L108" s="111" t="s">
        <v>820</v>
      </c>
      <c r="M108" s="75" t="s">
        <v>1056</v>
      </c>
      <c r="N108" s="156" t="s">
        <v>1193</v>
      </c>
      <c r="O108" s="144"/>
      <c r="P108" s="141">
        <v>2024.8</v>
      </c>
      <c r="Q108" s="143">
        <v>45545</v>
      </c>
      <c r="U108" s="141">
        <v>43</v>
      </c>
      <c r="V108" s="141" t="s">
        <v>212</v>
      </c>
    </row>
    <row r="109" spans="1:22" x14ac:dyDescent="0.4">
      <c r="A109" s="59">
        <v>196</v>
      </c>
      <c r="B109" s="60" t="s">
        <v>837</v>
      </c>
      <c r="C109" s="61">
        <v>23469</v>
      </c>
      <c r="D109" s="60" t="s">
        <v>546</v>
      </c>
      <c r="E109" s="60" t="s">
        <v>547</v>
      </c>
      <c r="F109" s="60" t="s">
        <v>206</v>
      </c>
      <c r="G109" s="60" t="s">
        <v>133</v>
      </c>
      <c r="H109" s="60" t="s">
        <v>838</v>
      </c>
      <c r="I109" s="60" t="s">
        <v>839</v>
      </c>
      <c r="J109" s="111" t="s">
        <v>140</v>
      </c>
      <c r="K109" s="159" t="s">
        <v>1181</v>
      </c>
      <c r="L109" s="159" t="s">
        <v>1182</v>
      </c>
      <c r="M109" s="74" t="s">
        <v>1061</v>
      </c>
      <c r="N109" s="158" t="s">
        <v>1183</v>
      </c>
      <c r="O109" s="132" t="s">
        <v>837</v>
      </c>
      <c r="P109" s="141">
        <v>2025.2</v>
      </c>
      <c r="Q109" s="116">
        <v>45695</v>
      </c>
    </row>
    <row r="110" spans="1:22" x14ac:dyDescent="0.4">
      <c r="Q110" s="59" t="s">
        <v>1051</v>
      </c>
    </row>
  </sheetData>
  <sortState xmlns:xlrd2="http://schemas.microsoft.com/office/spreadsheetml/2017/richdata2" ref="A108:U109">
    <sortCondition ref="A108"/>
  </sortState>
  <conditionalFormatting sqref="Q3 Q6:Q7 Q13 Q15 Q17:Q19 Q21:Q30 Q32 Q34:Q36 Q39:Q40 Q66:Q67 Q69:Q70 Q73 Q109">
    <cfRule type="expression" dxfId="20" priority="36">
      <formula>$Q37=$R$1</formula>
    </cfRule>
  </conditionalFormatting>
  <conditionalFormatting sqref="Q3 Q6:Q7 Q13 Q15 Q17:Q19 Q21:Q30">
    <cfRule type="expression" dxfId="19" priority="37">
      <formula>$Q3=$R$1</formula>
    </cfRule>
  </conditionalFormatting>
  <conditionalFormatting sqref="Q9">
    <cfRule type="expression" dxfId="18" priority="1">
      <formula>$P43=$Q$1</formula>
    </cfRule>
    <cfRule type="expression" dxfId="17" priority="2">
      <formula>$P9=$Q$1</formula>
    </cfRule>
  </conditionalFormatting>
  <conditionalFormatting sqref="Q36">
    <cfRule type="expression" dxfId="16" priority="14">
      <formula>$Q36=$R$1</formula>
    </cfRule>
  </conditionalFormatting>
  <conditionalFormatting sqref="Q42:Q43">
    <cfRule type="expression" dxfId="15" priority="13">
      <formula>$Q76=$R$1</formula>
    </cfRule>
  </conditionalFormatting>
  <conditionalFormatting sqref="Q43">
    <cfRule type="expression" dxfId="14" priority="12">
      <formula>$Q43=$R$1</formula>
    </cfRule>
  </conditionalFormatting>
  <conditionalFormatting sqref="Q46:Q47">
    <cfRule type="expression" dxfId="13" priority="8">
      <formula>$Q80=$R$1</formula>
    </cfRule>
  </conditionalFormatting>
  <conditionalFormatting sqref="Q47">
    <cfRule type="expression" dxfId="12" priority="7">
      <formula>$Q47=$R$1</formula>
    </cfRule>
  </conditionalFormatting>
  <conditionalFormatting sqref="Q49:Q51">
    <cfRule type="expression" dxfId="11" priority="11">
      <formula>$Q83=$R$1</formula>
    </cfRule>
  </conditionalFormatting>
  <conditionalFormatting sqref="Q50">
    <cfRule type="expression" dxfId="10" priority="10">
      <formula>$Q50=$R$1</formula>
    </cfRule>
  </conditionalFormatting>
  <conditionalFormatting sqref="Q53">
    <cfRule type="expression" dxfId="9" priority="22">
      <formula>$Q87=$R$1</formula>
    </cfRule>
  </conditionalFormatting>
  <conditionalFormatting sqref="Q55">
    <cfRule type="expression" dxfId="8" priority="32">
      <formula>$Q89=$R$1</formula>
    </cfRule>
  </conditionalFormatting>
  <conditionalFormatting sqref="Q58:Q62">
    <cfRule type="expression" dxfId="7" priority="4">
      <formula>$Q92=$R$1</formula>
    </cfRule>
  </conditionalFormatting>
  <conditionalFormatting sqref="Q59:Q60">
    <cfRule type="expression" dxfId="6" priority="3">
      <formula>$Q59=$R$1</formula>
    </cfRule>
  </conditionalFormatting>
  <conditionalFormatting sqref="Q74 Q77 Q81 Q85 Q88 Q90 Q92:Q93 Q95:Q96 Q100 Q104:Q106">
    <cfRule type="expression" dxfId="5" priority="35">
      <formula>$Q109=$R$1</formula>
    </cfRule>
  </conditionalFormatting>
  <conditionalFormatting sqref="Q75">
    <cfRule type="expression" dxfId="4" priority="26">
      <formula>$Q109=$R$1</formula>
    </cfRule>
  </conditionalFormatting>
  <conditionalFormatting sqref="Q83">
    <cfRule type="expression" dxfId="3" priority="25">
      <formula>$Q117=$R$1</formula>
    </cfRule>
  </conditionalFormatting>
  <conditionalFormatting sqref="Q91">
    <cfRule type="expression" dxfId="2" priority="17">
      <formula>$Q125=$R$1</formula>
    </cfRule>
    <cfRule type="expression" dxfId="1" priority="18">
      <formula>$Q91=$R$1</formula>
    </cfRule>
  </conditionalFormatting>
  <conditionalFormatting sqref="Q108">
    <cfRule type="expression" dxfId="0" priority="30">
      <formula>$Q143=$R$1</formula>
    </cfRule>
  </conditionalFormatting>
  <hyperlinks>
    <hyperlink ref="M76" r:id="rId1" xr:uid="{00000000-0004-0000-0200-000000000000}"/>
    <hyperlink ref="M26" r:id="rId2" xr:uid="{00000000-0004-0000-0200-000001000000}"/>
    <hyperlink ref="S9" r:id="rId3" xr:uid="{00000000-0004-0000-0200-000002000000}"/>
    <hyperlink ref="U55" r:id="rId4" display="elif.sahin@leavalley.haringey.sch.uk" xr:uid="{00000000-0004-0000-0200-000003000000}"/>
    <hyperlink ref="R87" r:id="rId5" xr:uid="{00000000-0004-0000-0200-000004000000}"/>
    <hyperlink ref="N76" r:id="rId6" xr:uid="{00000000-0004-0000-0200-000005000000}"/>
    <hyperlink ref="N8" r:id="rId7" xr:uid="{00000000-0004-0000-0200-000006000000}"/>
    <hyperlink ref="N5" r:id="rId8" xr:uid="{00000000-0004-0000-0200-000007000000}"/>
    <hyperlink ref="N7" r:id="rId9" xr:uid="{00000000-0004-0000-0200-000008000000}"/>
    <hyperlink ref="N10" r:id="rId10" display="mailto:awallace@mulberryschoolstrust.org" xr:uid="{00000000-0004-0000-0200-000009000000}"/>
    <hyperlink ref="M10" r:id="rId11" display="finance@woodsidehighschool.co.uk" xr:uid="{00000000-0004-0000-0200-00000A000000}"/>
    <hyperlink ref="M5" r:id="rId12" xr:uid="{00000000-0004-0000-0200-00000B000000}"/>
    <hyperlink ref="M8" r:id="rId13" display="gladas@parkview.haringey.sch.uk" xr:uid="{00000000-0004-0000-0200-00000C000000}"/>
    <hyperlink ref="M3" r:id="rId14" xr:uid="{00000000-0004-0000-0200-00000D000000}"/>
    <hyperlink ref="M2" r:id="rId15" xr:uid="{00000000-0004-0000-0200-00000E000000}"/>
    <hyperlink ref="M12" r:id="rId16" xr:uid="{00000000-0004-0000-0200-00000F000000}"/>
    <hyperlink ref="M7" r:id="rId17" xr:uid="{00000000-0004-0000-0200-000010000000}"/>
    <hyperlink ref="M11" r:id="rId18" xr:uid="{00000000-0004-0000-0200-000011000000}"/>
    <hyperlink ref="M4" r:id="rId19" display="admin@gladesmore.com" xr:uid="{00000000-0004-0000-0200-000012000000}"/>
    <hyperlink ref="M9" r:id="rId20" xr:uid="{00000000-0004-0000-0200-000013000000}"/>
    <hyperlink ref="N20" r:id="rId21" xr:uid="{00000000-0004-0000-0200-000014000000}"/>
    <hyperlink ref="N21:N22" r:id="rId22" display="Gerry.Robinson@haringey.gov.uk" xr:uid="{00000000-0004-0000-0200-000015000000}"/>
    <hyperlink ref="N16" r:id="rId23" xr:uid="{00000000-0004-0000-0200-000016000000}"/>
    <hyperlink ref="M16" r:id="rId24" xr:uid="{00000000-0004-0000-0200-000017000000}"/>
    <hyperlink ref="M17" r:id="rId25" xr:uid="{00000000-0004-0000-0200-000018000000}"/>
    <hyperlink ref="N24" r:id="rId26" xr:uid="{00000000-0004-0000-0200-000019000000}"/>
    <hyperlink ref="N30" r:id="rId27" xr:uid="{00000000-0004-0000-0200-00001A000000}"/>
    <hyperlink ref="M31" r:id="rId28" xr:uid="{00000000-0004-0000-0200-00001B000000}"/>
    <hyperlink ref="M32" r:id="rId29" xr:uid="{00000000-0004-0000-0200-00001C000000}"/>
    <hyperlink ref="M33" r:id="rId30" display="office@belmontjnr.haringey.sch.uk" xr:uid="{00000000-0004-0000-0200-00001D000000}"/>
    <hyperlink ref="N47" r:id="rId31" xr:uid="{00000000-0004-0000-0200-00001E000000}"/>
    <hyperlink ref="M44" r:id="rId32" xr:uid="{00000000-0004-0000-0200-00001F000000}"/>
    <hyperlink ref="M37" r:id="rId33" display="duwan.farquharson@thewillow.haringey.sch.uk" xr:uid="{00000000-0004-0000-0200-000020000000}"/>
    <hyperlink ref="M47" r:id="rId34" display="mailto:yvette@mulberry.haringey.sch.uk" xr:uid="{00000000-0004-0000-0200-000021000000}"/>
    <hyperlink ref="M40" r:id="rId35" xr:uid="{00000000-0004-0000-0200-000022000000}"/>
    <hyperlink ref="M41" r:id="rId36" display="l.efthymiou@coldfall.haringey.sch.uk" xr:uid="{00000000-0004-0000-0200-000023000000}"/>
    <hyperlink ref="M36" r:id="rId37" xr:uid="{00000000-0004-0000-0200-000024000000}"/>
    <hyperlink ref="M48" r:id="rId38" display="finance@earlham.haringey.sch.uk" xr:uid="{00000000-0004-0000-0200-000025000000}"/>
    <hyperlink ref="M45" r:id="rId39" display="shaheen.ferdaus@devonshirehill.haringey.sch.uk" xr:uid="{00000000-0004-0000-0200-000026000000}"/>
    <hyperlink ref="M43" r:id="rId40" xr:uid="{00000000-0004-0000-0200-000027000000}"/>
    <hyperlink ref="N57" r:id="rId41" xr:uid="{00000000-0004-0000-0200-000028000000}"/>
    <hyperlink ref="N54" r:id="rId42" xr:uid="{00000000-0004-0000-0200-000029000000}"/>
    <hyperlink ref="M50" r:id="rId43" xr:uid="{00000000-0004-0000-0200-00002A000000}"/>
    <hyperlink ref="M68" r:id="rId44" xr:uid="{00000000-0004-0000-0200-00002B000000}"/>
    <hyperlink ref="M58" r:id="rId45" display="financeteam@trinityprimaryacademy.org" xr:uid="{00000000-0004-0000-0200-00002C000000}"/>
    <hyperlink ref="M69" r:id="rId46" xr:uid="{00000000-0004-0000-0200-00002D000000}"/>
    <hyperlink ref="M73" r:id="rId47" xr:uid="{00000000-0004-0000-0200-00002E000000}"/>
    <hyperlink ref="M74" r:id="rId48" xr:uid="{00000000-0004-0000-0200-00002F000000}"/>
    <hyperlink ref="M60" r:id="rId49" xr:uid="{00000000-0004-0000-0200-000030000000}"/>
    <hyperlink ref="M54" r:id="rId50" xr:uid="{00000000-0004-0000-0200-000031000000}"/>
    <hyperlink ref="M64" r:id="rId51" display="admin@rhodes.haringey.sch.uk" xr:uid="{00000000-0004-0000-0200-000032000000}"/>
    <hyperlink ref="M57" r:id="rId52" display="mailto:finance@muswell-hill.haringey.sch.uk" xr:uid="{00000000-0004-0000-0200-000033000000}"/>
    <hyperlink ref="M59" r:id="rId53" xr:uid="{00000000-0004-0000-0200-000034000000}"/>
    <hyperlink ref="M70" r:id="rId54" xr:uid="{00000000-0004-0000-0200-000035000000}"/>
    <hyperlink ref="M71" r:id="rId55" xr:uid="{00000000-0004-0000-0200-000036000000}"/>
    <hyperlink ref="M53" r:id="rId56" xr:uid="{00000000-0004-0000-0200-000037000000}"/>
    <hyperlink ref="M51" r:id="rId57" xr:uid="{00000000-0004-0000-0200-000038000000}"/>
    <hyperlink ref="M55" r:id="rId58" display="elif.sahin@leavalley.haringey.sch.uk" xr:uid="{00000000-0004-0000-0200-000039000000}"/>
    <hyperlink ref="M65" r:id="rId59" xr:uid="{00000000-0004-0000-0200-00003A000000}"/>
    <hyperlink ref="N80" r:id="rId60" xr:uid="{00000000-0004-0000-0200-00003B000000}"/>
    <hyperlink ref="M78" r:id="rId61" xr:uid="{00000000-0004-0000-0200-00003C000000}"/>
    <hyperlink ref="M83" r:id="rId62" xr:uid="{00000000-0004-0000-0200-00003D000000}"/>
    <hyperlink ref="M86" r:id="rId63" xr:uid="{00000000-0004-0000-0200-00003E000000}"/>
    <hyperlink ref="M85" r:id="rId64" xr:uid="{00000000-0004-0000-0200-00003F000000}"/>
    <hyperlink ref="M80" r:id="rId65" xr:uid="{00000000-0004-0000-0200-000040000000}"/>
    <hyperlink ref="M77" r:id="rId66" xr:uid="{00000000-0004-0000-0200-000041000000}"/>
    <hyperlink ref="M87" r:id="rId67" xr:uid="{00000000-0004-0000-0200-000042000000}"/>
    <hyperlink ref="M79" r:id="rId68" display="admin@st-martinporres.haringey.sch.uk" xr:uid="{00000000-0004-0000-0200-000043000000}"/>
    <hyperlink ref="M90" r:id="rId69" xr:uid="{00000000-0004-0000-0200-000044000000}"/>
    <hyperlink ref="M91" r:id="rId70" xr:uid="{00000000-0004-0000-0200-000045000000}"/>
    <hyperlink ref="M89" r:id="rId71" xr:uid="{00000000-0004-0000-0200-000046000000}"/>
    <hyperlink ref="M94" r:id="rId72" xr:uid="{00000000-0004-0000-0200-000047000000}"/>
    <hyperlink ref="M93" r:id="rId73" xr:uid="{00000000-0004-0000-0200-000048000000}"/>
    <hyperlink ref="N96" r:id="rId74" xr:uid="{00000000-0004-0000-0200-000049000000}"/>
    <hyperlink ref="M98" r:id="rId75" xr:uid="{00000000-0004-0000-0200-00004A000000}"/>
    <hyperlink ref="M103" r:id="rId76" xr:uid="{00000000-0004-0000-0200-00004B000000}"/>
    <hyperlink ref="M99" r:id="rId77" xr:uid="{00000000-0004-0000-0200-00004C000000}"/>
    <hyperlink ref="M102" r:id="rId78" display="hgoldman@woodlandspark-nur.haringey.sch.uk" xr:uid="{00000000-0004-0000-0200-00004D000000}"/>
    <hyperlink ref="M101" r:id="rId79" display="hgoldman@woodlandspark-nur.haringey.sch.uk" xr:uid="{00000000-0004-0000-0200-00004E000000}"/>
    <hyperlink ref="N109" r:id="rId80" xr:uid="{00000000-0004-0000-0200-00004F000000}"/>
    <hyperlink ref="M108" r:id="rId81" xr:uid="{00000000-0004-0000-0200-000050000000}"/>
    <hyperlink ref="N29" r:id="rId82" xr:uid="{00000000-0004-0000-0200-000051000000}"/>
    <hyperlink ref="M81" r:id="rId83" display="mailto:gaddison@stmarysrcpriory.haringey.sch.uk" xr:uid="{00000000-0004-0000-0200-000052000000}"/>
    <hyperlink ref="M82" r:id="rId84" display="mailto:gaddison@stmarysrcpriory.haringey.sch.uk" xr:uid="{00000000-0004-0000-0200-000053000000}"/>
  </hyperlinks>
  <pageMargins left="0.7" right="0.7" top="0.75" bottom="0.75" header="0.3" footer="0.3"/>
  <pageSetup paperSize="9" orientation="portrait" horizontalDpi="4294967294" verticalDpi="0" r:id="rId8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tint="0.79998168889431442"/>
  </sheetPr>
  <dimension ref="A1:F42"/>
  <sheetViews>
    <sheetView zoomScaleNormal="100" workbookViewId="0">
      <pane ySplit="2" topLeftCell="A3" activePane="bottomLeft" state="frozen"/>
      <selection pane="bottomLeft"/>
    </sheetView>
  </sheetViews>
  <sheetFormatPr defaultColWidth="0" defaultRowHeight="14.6" zeroHeight="1" x14ac:dyDescent="0.4"/>
  <cols>
    <col min="1" max="1" width="4.53515625" style="187" bestFit="1" customWidth="1"/>
    <col min="2" max="2" width="97.3046875" style="188" customWidth="1"/>
    <col min="3" max="6" width="0" style="176" hidden="1" customWidth="1"/>
    <col min="7" max="16384" width="9.15234375" style="176" hidden="1"/>
  </cols>
  <sheetData>
    <row r="1" spans="1:2" ht="23.6" x14ac:dyDescent="0.4">
      <c r="A1" s="174"/>
      <c r="B1" s="175" t="s">
        <v>0</v>
      </c>
    </row>
    <row r="2" spans="1:2" ht="15.9" x14ac:dyDescent="0.4">
      <c r="A2" s="174"/>
      <c r="B2" s="177" t="s">
        <v>901</v>
      </c>
    </row>
    <row r="3" spans="1:2" ht="58.3" x14ac:dyDescent="0.4">
      <c r="A3" s="174"/>
      <c r="B3" s="178" t="s">
        <v>1214</v>
      </c>
    </row>
    <row r="4" spans="1:2" x14ac:dyDescent="0.4">
      <c r="A4" s="179"/>
      <c r="B4" s="189" t="s">
        <v>52</v>
      </c>
    </row>
    <row r="5" spans="1:2" x14ac:dyDescent="0.4">
      <c r="A5" s="179" t="s">
        <v>67</v>
      </c>
      <c r="B5" s="180" t="s">
        <v>55</v>
      </c>
    </row>
    <row r="6" spans="1:2" x14ac:dyDescent="0.4">
      <c r="A6" s="179" t="s">
        <v>68</v>
      </c>
      <c r="B6" s="180" t="s">
        <v>1211</v>
      </c>
    </row>
    <row r="7" spans="1:2" x14ac:dyDescent="0.4">
      <c r="A7" s="179" t="s">
        <v>69</v>
      </c>
      <c r="B7" s="180" t="s">
        <v>53</v>
      </c>
    </row>
    <row r="8" spans="1:2" x14ac:dyDescent="0.4">
      <c r="A8" s="179" t="s">
        <v>70</v>
      </c>
      <c r="B8" s="180" t="s">
        <v>54</v>
      </c>
    </row>
    <row r="9" spans="1:2" x14ac:dyDescent="0.4">
      <c r="A9" s="179" t="s">
        <v>71</v>
      </c>
      <c r="B9" s="180" t="s">
        <v>902</v>
      </c>
    </row>
    <row r="10" spans="1:2" ht="58.3" x14ac:dyDescent="0.4">
      <c r="A10" s="181"/>
      <c r="B10" s="182" t="s">
        <v>1272</v>
      </c>
    </row>
    <row r="11" spans="1:2" x14ac:dyDescent="0.4">
      <c r="A11" s="181"/>
      <c r="B11" s="182"/>
    </row>
    <row r="12" spans="1:2" x14ac:dyDescent="0.4">
      <c r="A12" s="181"/>
      <c r="B12" s="189" t="s">
        <v>57</v>
      </c>
    </row>
    <row r="13" spans="1:2" x14ac:dyDescent="0.4">
      <c r="A13" s="179" t="s">
        <v>72</v>
      </c>
      <c r="B13" s="180" t="s">
        <v>58</v>
      </c>
    </row>
    <row r="14" spans="1:2" x14ac:dyDescent="0.4">
      <c r="A14" s="179" t="s">
        <v>73</v>
      </c>
      <c r="B14" s="180" t="s">
        <v>59</v>
      </c>
    </row>
    <row r="15" spans="1:2" x14ac:dyDescent="0.4">
      <c r="A15" s="179" t="s">
        <v>74</v>
      </c>
      <c r="B15" s="180" t="s">
        <v>60</v>
      </c>
    </row>
    <row r="16" spans="1:2" x14ac:dyDescent="0.4">
      <c r="A16" s="179" t="s">
        <v>75</v>
      </c>
      <c r="B16" s="180" t="s">
        <v>61</v>
      </c>
    </row>
    <row r="17" spans="1:2" x14ac:dyDescent="0.4">
      <c r="A17" s="179" t="s">
        <v>76</v>
      </c>
      <c r="B17" s="180" t="s">
        <v>56</v>
      </c>
    </row>
    <row r="18" spans="1:2" x14ac:dyDescent="0.4">
      <c r="A18" s="179"/>
      <c r="B18" s="180"/>
    </row>
    <row r="19" spans="1:2" x14ac:dyDescent="0.4">
      <c r="A19" s="183"/>
      <c r="B19" s="184" t="s">
        <v>1206</v>
      </c>
    </row>
    <row r="20" spans="1:2" ht="47.15" customHeight="1" x14ac:dyDescent="0.4">
      <c r="A20" s="183"/>
      <c r="B20" s="182" t="s">
        <v>1273</v>
      </c>
    </row>
    <row r="21" spans="1:2" x14ac:dyDescent="0.4">
      <c r="A21" s="183" t="s">
        <v>77</v>
      </c>
      <c r="B21" s="182" t="s">
        <v>903</v>
      </c>
    </row>
    <row r="22" spans="1:2" x14ac:dyDescent="0.4">
      <c r="A22" s="183" t="s">
        <v>78</v>
      </c>
      <c r="B22" s="182" t="s">
        <v>904</v>
      </c>
    </row>
    <row r="23" spans="1:2" x14ac:dyDescent="0.4">
      <c r="A23" s="183" t="s">
        <v>79</v>
      </c>
      <c r="B23" s="182" t="s">
        <v>905</v>
      </c>
    </row>
    <row r="24" spans="1:2" x14ac:dyDescent="0.4">
      <c r="A24" s="183" t="s">
        <v>80</v>
      </c>
      <c r="B24" s="182" t="s">
        <v>906</v>
      </c>
    </row>
    <row r="25" spans="1:2" x14ac:dyDescent="0.4">
      <c r="A25" s="183"/>
      <c r="B25" s="182"/>
    </row>
    <row r="26" spans="1:2" x14ac:dyDescent="0.4">
      <c r="A26" s="183"/>
      <c r="B26" s="184" t="s">
        <v>1207</v>
      </c>
    </row>
    <row r="27" spans="1:2" ht="29.15" x14ac:dyDescent="0.4">
      <c r="A27" s="183" t="s">
        <v>81</v>
      </c>
      <c r="B27" s="180" t="s">
        <v>1212</v>
      </c>
    </row>
    <row r="28" spans="1:2" ht="29.15" x14ac:dyDescent="0.4">
      <c r="A28" s="183" t="s">
        <v>82</v>
      </c>
      <c r="B28" s="180" t="s">
        <v>907</v>
      </c>
    </row>
    <row r="29" spans="1:2" ht="29.15" x14ac:dyDescent="0.4">
      <c r="A29" s="183" t="s">
        <v>83</v>
      </c>
      <c r="B29" s="180" t="s">
        <v>62</v>
      </c>
    </row>
    <row r="30" spans="1:2" ht="29.15" x14ac:dyDescent="0.4">
      <c r="A30" s="183" t="s">
        <v>84</v>
      </c>
      <c r="B30" s="180" t="s">
        <v>908</v>
      </c>
    </row>
    <row r="31" spans="1:2" ht="29.15" x14ac:dyDescent="0.4">
      <c r="A31" s="183" t="s">
        <v>85</v>
      </c>
      <c r="B31" s="180" t="s">
        <v>63</v>
      </c>
    </row>
    <row r="32" spans="1:2" ht="29.15" x14ac:dyDescent="0.4">
      <c r="A32" s="183" t="s">
        <v>86</v>
      </c>
      <c r="B32" s="180" t="s">
        <v>64</v>
      </c>
    </row>
    <row r="33" spans="1:2" x14ac:dyDescent="0.4">
      <c r="A33" s="183" t="s">
        <v>87</v>
      </c>
      <c r="B33" s="180" t="s">
        <v>65</v>
      </c>
    </row>
    <row r="34" spans="1:2" x14ac:dyDescent="0.4">
      <c r="A34" s="183"/>
      <c r="B34" s="180"/>
    </row>
    <row r="35" spans="1:2" x14ac:dyDescent="0.4">
      <c r="A35" s="185"/>
      <c r="B35" s="186" t="s">
        <v>1208</v>
      </c>
    </row>
    <row r="36" spans="1:2" ht="46.5" customHeight="1" x14ac:dyDescent="0.4">
      <c r="A36" s="185" t="s">
        <v>909</v>
      </c>
      <c r="B36" s="190" t="s">
        <v>1209</v>
      </c>
    </row>
    <row r="37" spans="1:2" ht="76.75" customHeight="1" x14ac:dyDescent="0.4">
      <c r="A37" s="185" t="s">
        <v>910</v>
      </c>
      <c r="B37" s="190" t="s">
        <v>1210</v>
      </c>
    </row>
    <row r="38" spans="1:2" ht="76.849999999999994" customHeight="1" x14ac:dyDescent="0.4">
      <c r="A38" s="185" t="s">
        <v>911</v>
      </c>
      <c r="B38" s="190" t="s">
        <v>66</v>
      </c>
    </row>
    <row r="39" spans="1:2" ht="76.5" customHeight="1" x14ac:dyDescent="0.4">
      <c r="A39" s="185" t="s">
        <v>919</v>
      </c>
      <c r="B39" s="191" t="s">
        <v>1274</v>
      </c>
    </row>
    <row r="40" spans="1:2" ht="62.25" customHeight="1" x14ac:dyDescent="0.4">
      <c r="A40" s="185" t="s">
        <v>920</v>
      </c>
      <c r="B40" s="190" t="s">
        <v>1213</v>
      </c>
    </row>
    <row r="41" spans="1:2" ht="43.75" x14ac:dyDescent="0.4">
      <c r="A41" s="185" t="s">
        <v>921</v>
      </c>
      <c r="B41" s="190" t="s">
        <v>1270</v>
      </c>
    </row>
    <row r="42" spans="1:2" x14ac:dyDescent="0.4">
      <c r="A42" s="185"/>
      <c r="B42" s="190"/>
    </row>
  </sheetData>
  <sheetProtection algorithmName="SHA-512" hashValue="NK8EJYmUmuwMpSAMl+wUs48PMh0q8Ikp1+F1tp7MjizSU0XLc0uViUjGOWKTuJBDUewJDdIC5IOV/RH5iPBHbA==" saltValue="r/01Cryy37H48viufDzYPw==" spinCount="100000" sheet="1" selectLockedCells="1"/>
  <pageMargins left="0.55000000000000004" right="0.26" top="0.88" bottom="0.45" header="0.17" footer="0.16"/>
  <pageSetup paperSize="9" scale="96" fitToHeight="2"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109"/>
  <sheetViews>
    <sheetView workbookViewId="0">
      <pane xSplit="3" ySplit="2" topLeftCell="D3" activePane="bottomRight" state="frozen"/>
      <selection activeCell="A45" sqref="A45"/>
      <selection pane="topRight" activeCell="A45" sqref="A45"/>
      <selection pane="bottomLeft" activeCell="A45" sqref="A45"/>
      <selection pane="bottomRight" activeCell="A3" sqref="A3:V108"/>
    </sheetView>
  </sheetViews>
  <sheetFormatPr defaultColWidth="9.15234375" defaultRowHeight="14.6" x14ac:dyDescent="0.4"/>
  <cols>
    <col min="1" max="1" width="9.15234375" style="59"/>
    <col min="2" max="2" width="63.53515625" style="59" bestFit="1" customWidth="1"/>
    <col min="3" max="3" width="39.15234375" style="59" bestFit="1" customWidth="1"/>
    <col min="4" max="4" width="6.15234375" style="59" bestFit="1" customWidth="1"/>
    <col min="5" max="5" width="29.84375" style="59" bestFit="1" customWidth="1"/>
    <col min="6" max="6" width="16.53515625" style="59" bestFit="1" customWidth="1"/>
    <col min="7" max="7" width="9.15234375" style="59"/>
    <col min="8" max="8" width="10.3828125" style="59" bestFit="1" customWidth="1"/>
    <col min="9" max="9" width="8.15234375" style="59" bestFit="1" customWidth="1"/>
    <col min="10" max="10" width="11.53515625" style="59" bestFit="1" customWidth="1"/>
    <col min="11" max="11" width="9" style="59" bestFit="1" customWidth="1"/>
    <col min="12" max="12" width="10.84375" style="59" bestFit="1" customWidth="1"/>
    <col min="13" max="13" width="15" style="59" bestFit="1" customWidth="1"/>
    <col min="14" max="16384" width="9.15234375" style="59"/>
  </cols>
  <sheetData>
    <row r="1" spans="1:22" x14ac:dyDescent="0.4">
      <c r="A1" s="67">
        <v>1</v>
      </c>
      <c r="B1" s="67">
        <v>2</v>
      </c>
      <c r="C1" s="67">
        <v>3</v>
      </c>
      <c r="D1" s="67">
        <v>4</v>
      </c>
      <c r="E1" s="67">
        <v>5</v>
      </c>
      <c r="F1" s="67">
        <v>6</v>
      </c>
      <c r="G1" s="67">
        <v>7</v>
      </c>
      <c r="H1" s="67">
        <v>8</v>
      </c>
      <c r="I1" s="67">
        <v>9</v>
      </c>
      <c r="J1" s="67">
        <v>10</v>
      </c>
      <c r="K1" s="67">
        <v>11</v>
      </c>
      <c r="L1" s="67">
        <v>12</v>
      </c>
      <c r="M1" s="67">
        <v>13</v>
      </c>
      <c r="N1" s="67">
        <v>14</v>
      </c>
      <c r="O1" s="67">
        <v>15</v>
      </c>
    </row>
    <row r="2" spans="1:22" ht="24.9" x14ac:dyDescent="0.4">
      <c r="A2" s="59" t="s">
        <v>872</v>
      </c>
      <c r="B2" s="59" t="s">
        <v>852</v>
      </c>
      <c r="C2" s="58" t="s">
        <v>583</v>
      </c>
      <c r="D2" s="58" t="s">
        <v>584</v>
      </c>
      <c r="E2" s="58" t="s">
        <v>585</v>
      </c>
      <c r="F2" s="58" t="s">
        <v>586</v>
      </c>
      <c r="G2" s="58" t="s">
        <v>587</v>
      </c>
      <c r="H2" s="58" t="s">
        <v>588</v>
      </c>
      <c r="I2" s="58" t="s">
        <v>589</v>
      </c>
      <c r="J2" s="58" t="s">
        <v>590</v>
      </c>
      <c r="K2" s="58" t="s">
        <v>591</v>
      </c>
      <c r="L2" s="58" t="s">
        <v>592</v>
      </c>
      <c r="M2" s="58" t="s">
        <v>593</v>
      </c>
      <c r="N2" s="59" t="s">
        <v>865</v>
      </c>
      <c r="U2" s="59" t="s">
        <v>866</v>
      </c>
      <c r="V2" s="59" t="s">
        <v>867</v>
      </c>
    </row>
    <row r="3" spans="1:22" x14ac:dyDescent="0.4">
      <c r="A3" s="67">
        <v>1</v>
      </c>
      <c r="B3" s="59" t="str">
        <f>C3</f>
        <v>Alexandra Park School</v>
      </c>
      <c r="C3" s="60" t="s">
        <v>129</v>
      </c>
      <c r="D3" s="61">
        <v>137531</v>
      </c>
      <c r="E3" s="60" t="s">
        <v>130</v>
      </c>
      <c r="F3" s="60" t="s">
        <v>133</v>
      </c>
      <c r="G3" s="60" t="s">
        <v>133</v>
      </c>
      <c r="H3" s="60" t="s">
        <v>131</v>
      </c>
      <c r="I3" s="60" t="s">
        <v>132</v>
      </c>
      <c r="J3" s="60" t="s">
        <v>594</v>
      </c>
      <c r="K3" s="60" t="s">
        <v>134</v>
      </c>
      <c r="L3" s="60" t="s">
        <v>135</v>
      </c>
      <c r="M3" s="60" t="s">
        <v>136</v>
      </c>
      <c r="N3" s="59">
        <v>1</v>
      </c>
      <c r="O3" s="59" t="s">
        <v>129</v>
      </c>
    </row>
    <row r="4" spans="1:22" x14ac:dyDescent="0.4">
      <c r="A4" s="67">
        <v>2</v>
      </c>
      <c r="B4" s="59" t="str">
        <f t="shared" ref="B4:B44" si="0">C4</f>
        <v>Alexandra Primary School</v>
      </c>
      <c r="C4" s="60" t="s">
        <v>303</v>
      </c>
      <c r="D4" s="61">
        <v>130358</v>
      </c>
      <c r="E4" s="60" t="s">
        <v>304</v>
      </c>
      <c r="F4" s="60" t="s">
        <v>133</v>
      </c>
      <c r="G4" s="60" t="s">
        <v>133</v>
      </c>
      <c r="H4" s="60" t="s">
        <v>131</v>
      </c>
      <c r="I4" s="60" t="s">
        <v>305</v>
      </c>
      <c r="J4" s="60" t="s">
        <v>595</v>
      </c>
      <c r="K4" s="60" t="s">
        <v>140</v>
      </c>
      <c r="L4" s="60" t="s">
        <v>596</v>
      </c>
      <c r="M4" s="60" t="s">
        <v>597</v>
      </c>
      <c r="N4" s="59">
        <v>101</v>
      </c>
      <c r="O4" s="59" t="s">
        <v>303</v>
      </c>
    </row>
    <row r="5" spans="1:22" x14ac:dyDescent="0.4">
      <c r="A5" s="67">
        <v>3</v>
      </c>
      <c r="B5" s="59" t="str">
        <f t="shared" si="0"/>
        <v>Belmont Infant School</v>
      </c>
      <c r="C5" s="60" t="s">
        <v>308</v>
      </c>
      <c r="D5" s="61">
        <v>102079</v>
      </c>
      <c r="E5" s="60" t="s">
        <v>233</v>
      </c>
      <c r="F5" s="60" t="s">
        <v>133</v>
      </c>
      <c r="G5" s="60" t="s">
        <v>133</v>
      </c>
      <c r="H5" s="60" t="s">
        <v>131</v>
      </c>
      <c r="I5" s="60" t="s">
        <v>234</v>
      </c>
      <c r="J5" s="60" t="s">
        <v>598</v>
      </c>
      <c r="K5" s="60" t="s">
        <v>140</v>
      </c>
      <c r="L5" s="60" t="s">
        <v>309</v>
      </c>
      <c r="M5" s="60" t="s">
        <v>310</v>
      </c>
      <c r="N5" s="59">
        <v>102</v>
      </c>
      <c r="O5" s="59" t="s">
        <v>308</v>
      </c>
    </row>
    <row r="6" spans="1:22" x14ac:dyDescent="0.4">
      <c r="A6" s="67">
        <v>4</v>
      </c>
      <c r="B6" s="59" t="str">
        <f t="shared" si="0"/>
        <v>Belmont Junior School</v>
      </c>
      <c r="C6" s="60" t="s">
        <v>311</v>
      </c>
      <c r="D6" s="61">
        <v>102078</v>
      </c>
      <c r="E6" s="60" t="s">
        <v>233</v>
      </c>
      <c r="F6" s="60" t="s">
        <v>133</v>
      </c>
      <c r="G6" s="60" t="s">
        <v>133</v>
      </c>
      <c r="H6" s="60" t="s">
        <v>131</v>
      </c>
      <c r="I6" s="60" t="s">
        <v>234</v>
      </c>
      <c r="J6" s="60" t="s">
        <v>599</v>
      </c>
      <c r="K6" s="60" t="s">
        <v>134</v>
      </c>
      <c r="L6" s="60" t="s">
        <v>312</v>
      </c>
      <c r="M6" s="60" t="s">
        <v>600</v>
      </c>
      <c r="N6" s="59">
        <v>103</v>
      </c>
      <c r="O6" s="59" t="s">
        <v>311</v>
      </c>
    </row>
    <row r="7" spans="1:22" x14ac:dyDescent="0.4">
      <c r="A7" s="67">
        <v>5</v>
      </c>
      <c r="B7" s="59" t="str">
        <f t="shared" si="0"/>
        <v>Blanche Nevile School</v>
      </c>
      <c r="C7" s="60" t="s">
        <v>601</v>
      </c>
      <c r="D7" s="61">
        <v>102175</v>
      </c>
      <c r="E7" s="60" t="s">
        <v>199</v>
      </c>
      <c r="F7" s="60" t="s">
        <v>133</v>
      </c>
      <c r="G7" s="60" t="s">
        <v>200</v>
      </c>
      <c r="H7" s="60" t="s">
        <v>131</v>
      </c>
      <c r="I7" s="60" t="s">
        <v>201</v>
      </c>
      <c r="J7" s="60" t="s">
        <v>602</v>
      </c>
      <c r="K7" s="60" t="s">
        <v>140</v>
      </c>
      <c r="L7" s="60" t="s">
        <v>196</v>
      </c>
      <c r="M7" s="60" t="s">
        <v>197</v>
      </c>
      <c r="N7" s="59">
        <v>40</v>
      </c>
      <c r="O7" s="59" t="s">
        <v>198</v>
      </c>
    </row>
    <row r="8" spans="1:22" x14ac:dyDescent="0.4">
      <c r="A8" s="67">
        <v>6</v>
      </c>
      <c r="B8" s="59" t="str">
        <f t="shared" si="0"/>
        <v>Bounds Green Children's Centre</v>
      </c>
      <c r="C8" s="60" t="s">
        <v>603</v>
      </c>
      <c r="D8" s="61">
        <v>20374</v>
      </c>
      <c r="E8" s="60" t="s">
        <v>604</v>
      </c>
      <c r="F8" s="60" t="s">
        <v>315</v>
      </c>
      <c r="G8" s="60" t="s">
        <v>133</v>
      </c>
      <c r="H8" s="60" t="s">
        <v>133</v>
      </c>
      <c r="I8" s="60" t="s">
        <v>316</v>
      </c>
      <c r="J8" s="60" t="s">
        <v>133</v>
      </c>
      <c r="K8" s="60" t="s">
        <v>140</v>
      </c>
      <c r="L8" s="60" t="s">
        <v>605</v>
      </c>
      <c r="M8" s="60" t="s">
        <v>606</v>
      </c>
      <c r="N8" s="59">
        <v>105</v>
      </c>
      <c r="O8" s="59" t="s">
        <v>319</v>
      </c>
    </row>
    <row r="9" spans="1:22" x14ac:dyDescent="0.4">
      <c r="A9" s="67">
        <v>7</v>
      </c>
      <c r="B9" s="59" t="str">
        <f t="shared" si="0"/>
        <v>Bounds Green Infant School</v>
      </c>
      <c r="C9" s="60" t="s">
        <v>314</v>
      </c>
      <c r="D9" s="61">
        <v>102081</v>
      </c>
      <c r="E9" s="60" t="s">
        <v>315</v>
      </c>
      <c r="F9" s="60" t="s">
        <v>133</v>
      </c>
      <c r="G9" s="60" t="s">
        <v>133</v>
      </c>
      <c r="H9" s="60" t="s">
        <v>131</v>
      </c>
      <c r="I9" s="60" t="s">
        <v>316</v>
      </c>
      <c r="J9" s="60" t="s">
        <v>607</v>
      </c>
      <c r="K9" s="60" t="s">
        <v>134</v>
      </c>
      <c r="L9" s="60" t="s">
        <v>383</v>
      </c>
      <c r="M9" s="60" t="s">
        <v>318</v>
      </c>
      <c r="N9" s="59">
        <v>104</v>
      </c>
      <c r="O9" s="59" t="s">
        <v>314</v>
      </c>
    </row>
    <row r="10" spans="1:22" x14ac:dyDescent="0.4">
      <c r="A10" s="67">
        <v>8</v>
      </c>
      <c r="B10" s="59" t="str">
        <f t="shared" si="0"/>
        <v>Bounds Green Junior School</v>
      </c>
      <c r="C10" s="60" t="s">
        <v>608</v>
      </c>
      <c r="D10" s="61">
        <v>102080</v>
      </c>
      <c r="E10" s="60" t="s">
        <v>315</v>
      </c>
      <c r="F10" s="60" t="s">
        <v>133</v>
      </c>
      <c r="G10" s="60" t="s">
        <v>133</v>
      </c>
      <c r="H10" s="60" t="s">
        <v>131</v>
      </c>
      <c r="I10" s="60" t="s">
        <v>316</v>
      </c>
      <c r="J10" s="60" t="s">
        <v>609</v>
      </c>
      <c r="K10" s="60" t="s">
        <v>134</v>
      </c>
      <c r="L10" s="60" t="s">
        <v>383</v>
      </c>
      <c r="M10" s="60" t="s">
        <v>318</v>
      </c>
      <c r="N10" s="59">
        <v>105</v>
      </c>
      <c r="O10" s="59" t="s">
        <v>319</v>
      </c>
    </row>
    <row r="11" spans="1:22" x14ac:dyDescent="0.4">
      <c r="A11" s="67">
        <v>9</v>
      </c>
      <c r="B11" s="59" t="str">
        <f t="shared" si="0"/>
        <v>Broadwaters Children's Centre</v>
      </c>
      <c r="C11" s="60" t="s">
        <v>269</v>
      </c>
      <c r="D11" s="61">
        <v>20451</v>
      </c>
      <c r="E11" s="60" t="s">
        <v>205</v>
      </c>
      <c r="F11" s="60" t="s">
        <v>133</v>
      </c>
      <c r="G11" s="60" t="s">
        <v>206</v>
      </c>
      <c r="H11" s="60" t="s">
        <v>131</v>
      </c>
      <c r="I11" s="60" t="s">
        <v>270</v>
      </c>
      <c r="J11" s="60" t="s">
        <v>610</v>
      </c>
      <c r="K11" s="60" t="s">
        <v>140</v>
      </c>
      <c r="L11" s="60" t="s">
        <v>321</v>
      </c>
      <c r="M11" s="60" t="s">
        <v>322</v>
      </c>
      <c r="N11" s="59">
        <v>75</v>
      </c>
      <c r="O11" s="59" t="s">
        <v>269</v>
      </c>
    </row>
    <row r="12" spans="1:22" x14ac:dyDescent="0.4">
      <c r="A12" s="67">
        <v>10</v>
      </c>
      <c r="B12" s="59" t="str">
        <f t="shared" si="0"/>
        <v>Brook House Primary School</v>
      </c>
      <c r="C12" s="60" t="s">
        <v>568</v>
      </c>
      <c r="D12" s="61">
        <v>141209</v>
      </c>
      <c r="E12" s="60" t="s">
        <v>569</v>
      </c>
      <c r="F12" s="60" t="s">
        <v>133</v>
      </c>
      <c r="G12" s="60" t="s">
        <v>206</v>
      </c>
      <c r="H12" s="60" t="s">
        <v>131</v>
      </c>
      <c r="I12" s="60" t="s">
        <v>570</v>
      </c>
      <c r="J12" s="60" t="s">
        <v>611</v>
      </c>
      <c r="K12" s="60" t="s">
        <v>134</v>
      </c>
      <c r="L12" s="60" t="s">
        <v>571</v>
      </c>
      <c r="M12" s="60" t="s">
        <v>572</v>
      </c>
      <c r="N12" s="59">
        <v>171</v>
      </c>
      <c r="O12" s="59" t="s">
        <v>568</v>
      </c>
    </row>
    <row r="13" spans="1:22" x14ac:dyDescent="0.4">
      <c r="A13" s="67">
        <v>11</v>
      </c>
      <c r="B13" s="59" t="str">
        <f t="shared" si="0"/>
        <v>Bruce Grove Primary School</v>
      </c>
      <c r="C13" s="60" t="s">
        <v>323</v>
      </c>
      <c r="D13" s="61">
        <v>131731</v>
      </c>
      <c r="E13" s="60" t="s">
        <v>300</v>
      </c>
      <c r="F13" s="60" t="s">
        <v>206</v>
      </c>
      <c r="G13" s="60" t="s">
        <v>133</v>
      </c>
      <c r="H13" s="60" t="s">
        <v>131</v>
      </c>
      <c r="I13" s="60" t="s">
        <v>301</v>
      </c>
      <c r="J13" s="60" t="s">
        <v>612</v>
      </c>
      <c r="K13" s="60" t="s">
        <v>140</v>
      </c>
      <c r="L13" s="60" t="s">
        <v>324</v>
      </c>
      <c r="M13" s="60" t="s">
        <v>325</v>
      </c>
      <c r="N13" s="59">
        <v>107</v>
      </c>
      <c r="O13" s="59" t="s">
        <v>323</v>
      </c>
    </row>
    <row r="14" spans="1:22" x14ac:dyDescent="0.4">
      <c r="A14" s="67">
        <v>12</v>
      </c>
      <c r="B14" s="59" t="str">
        <f t="shared" si="0"/>
        <v>Campsbourne Children's Centre</v>
      </c>
      <c r="C14" s="60" t="s">
        <v>613</v>
      </c>
      <c r="D14" s="61">
        <v>20551</v>
      </c>
      <c r="E14" s="60" t="s">
        <v>614</v>
      </c>
      <c r="F14" s="60" t="s">
        <v>327</v>
      </c>
      <c r="G14" s="60" t="s">
        <v>133</v>
      </c>
      <c r="H14" s="60" t="s">
        <v>133</v>
      </c>
      <c r="I14" s="60" t="s">
        <v>328</v>
      </c>
      <c r="J14" s="60" t="s">
        <v>615</v>
      </c>
      <c r="K14" s="60" t="s">
        <v>140</v>
      </c>
      <c r="L14" s="60" t="s">
        <v>190</v>
      </c>
      <c r="M14" s="60" t="s">
        <v>616</v>
      </c>
      <c r="N14" s="59">
        <v>76</v>
      </c>
      <c r="O14" s="59" t="s">
        <v>613</v>
      </c>
    </row>
    <row r="15" spans="1:22" x14ac:dyDescent="0.4">
      <c r="A15" s="67">
        <v>13</v>
      </c>
      <c r="B15" s="59" t="str">
        <f t="shared" si="0"/>
        <v>Campsbourne Infant School</v>
      </c>
      <c r="C15" s="60" t="s">
        <v>326</v>
      </c>
      <c r="D15" s="61">
        <v>102085</v>
      </c>
      <c r="E15" s="60" t="s">
        <v>327</v>
      </c>
      <c r="F15" s="60" t="s">
        <v>133</v>
      </c>
      <c r="G15" s="60" t="s">
        <v>133</v>
      </c>
      <c r="H15" s="60" t="s">
        <v>131</v>
      </c>
      <c r="I15" s="60" t="s">
        <v>328</v>
      </c>
      <c r="J15" s="60" t="s">
        <v>617</v>
      </c>
      <c r="K15" s="60" t="s">
        <v>134</v>
      </c>
      <c r="L15" s="60" t="s">
        <v>618</v>
      </c>
      <c r="M15" s="60" t="s">
        <v>619</v>
      </c>
      <c r="N15" s="59">
        <v>108</v>
      </c>
      <c r="O15" s="59" t="s">
        <v>326</v>
      </c>
    </row>
    <row r="16" spans="1:22" x14ac:dyDescent="0.4">
      <c r="A16" s="67">
        <v>14</v>
      </c>
      <c r="B16" s="59" t="str">
        <f t="shared" si="0"/>
        <v>Campsbourne Junior School</v>
      </c>
      <c r="C16" s="60" t="s">
        <v>620</v>
      </c>
      <c r="D16" s="61">
        <v>102084</v>
      </c>
      <c r="E16" s="60" t="s">
        <v>327</v>
      </c>
      <c r="F16" s="60" t="s">
        <v>133</v>
      </c>
      <c r="G16" s="60" t="s">
        <v>133</v>
      </c>
      <c r="H16" s="60" t="s">
        <v>131</v>
      </c>
      <c r="I16" s="60" t="s">
        <v>328</v>
      </c>
      <c r="J16" s="60" t="s">
        <v>617</v>
      </c>
      <c r="K16" s="60" t="s">
        <v>134</v>
      </c>
      <c r="L16" s="60" t="s">
        <v>618</v>
      </c>
      <c r="M16" s="60" t="s">
        <v>619</v>
      </c>
      <c r="N16" s="59">
        <v>109</v>
      </c>
      <c r="O16" s="59" t="s">
        <v>331</v>
      </c>
    </row>
    <row r="17" spans="1:22" x14ac:dyDescent="0.4">
      <c r="A17" s="67">
        <v>15</v>
      </c>
      <c r="B17" s="59" t="str">
        <f t="shared" si="0"/>
        <v>Chestnuts Primary School</v>
      </c>
      <c r="C17" s="60" t="s">
        <v>621</v>
      </c>
      <c r="D17" s="61">
        <v>134680</v>
      </c>
      <c r="E17" s="60" t="s">
        <v>562</v>
      </c>
      <c r="F17" s="60" t="s">
        <v>206</v>
      </c>
      <c r="G17" s="60" t="s">
        <v>133</v>
      </c>
      <c r="H17" s="60" t="s">
        <v>131</v>
      </c>
      <c r="I17" s="60" t="s">
        <v>563</v>
      </c>
      <c r="J17" s="60" t="s">
        <v>622</v>
      </c>
      <c r="K17" s="60" t="s">
        <v>187</v>
      </c>
      <c r="L17" s="60" t="s">
        <v>559</v>
      </c>
      <c r="M17" s="60" t="s">
        <v>564</v>
      </c>
      <c r="N17" s="59">
        <v>168</v>
      </c>
      <c r="O17" s="59" t="s">
        <v>561</v>
      </c>
    </row>
    <row r="18" spans="1:22" x14ac:dyDescent="0.4">
      <c r="A18" s="67">
        <v>16</v>
      </c>
      <c r="B18" s="59" t="str">
        <f t="shared" si="0"/>
        <v>Coldfall Primary School</v>
      </c>
      <c r="C18" s="60" t="s">
        <v>334</v>
      </c>
      <c r="D18" s="61">
        <v>102097</v>
      </c>
      <c r="E18" s="60" t="s">
        <v>335</v>
      </c>
      <c r="F18" s="60" t="s">
        <v>200</v>
      </c>
      <c r="G18" s="60" t="s">
        <v>133</v>
      </c>
      <c r="H18" s="60" t="s">
        <v>131</v>
      </c>
      <c r="I18" s="60" t="s">
        <v>336</v>
      </c>
      <c r="J18" s="60" t="s">
        <v>623</v>
      </c>
      <c r="K18" s="60" t="s">
        <v>187</v>
      </c>
      <c r="L18" s="60" t="s">
        <v>337</v>
      </c>
      <c r="M18" s="60" t="s">
        <v>624</v>
      </c>
      <c r="N18" s="59">
        <v>110</v>
      </c>
      <c r="O18" s="59" t="s">
        <v>334</v>
      </c>
    </row>
    <row r="19" spans="1:22" x14ac:dyDescent="0.4">
      <c r="A19" s="67">
        <v>17</v>
      </c>
      <c r="B19" s="59" t="str">
        <f t="shared" si="0"/>
        <v>Coleridge Primary School</v>
      </c>
      <c r="C19" s="60" t="s">
        <v>343</v>
      </c>
      <c r="D19" s="61">
        <v>102121</v>
      </c>
      <c r="E19" s="60" t="s">
        <v>625</v>
      </c>
      <c r="F19" s="60" t="s">
        <v>179</v>
      </c>
      <c r="G19" s="60" t="s">
        <v>133</v>
      </c>
      <c r="H19" s="60" t="s">
        <v>131</v>
      </c>
      <c r="I19" s="60" t="s">
        <v>626</v>
      </c>
      <c r="J19" s="60" t="s">
        <v>627</v>
      </c>
      <c r="K19" s="60" t="s">
        <v>134</v>
      </c>
      <c r="L19" s="60" t="s">
        <v>346</v>
      </c>
      <c r="M19" s="60" t="s">
        <v>347</v>
      </c>
      <c r="N19" s="59">
        <v>112</v>
      </c>
      <c r="O19" s="59" t="s">
        <v>343</v>
      </c>
    </row>
    <row r="20" spans="1:22" x14ac:dyDescent="0.4">
      <c r="A20" s="67">
        <v>18</v>
      </c>
      <c r="B20" s="59" t="str">
        <f t="shared" si="0"/>
        <v>Crowland Primary School</v>
      </c>
      <c r="C20" s="60" t="s">
        <v>348</v>
      </c>
      <c r="D20" s="61">
        <v>102129</v>
      </c>
      <c r="E20" s="60" t="s">
        <v>144</v>
      </c>
      <c r="F20" s="60" t="s">
        <v>133</v>
      </c>
      <c r="G20" s="60" t="s">
        <v>133</v>
      </c>
      <c r="H20" s="60" t="s">
        <v>131</v>
      </c>
      <c r="I20" s="60" t="s">
        <v>349</v>
      </c>
      <c r="J20" s="60" t="s">
        <v>628</v>
      </c>
      <c r="K20" s="60" t="s">
        <v>134</v>
      </c>
      <c r="L20" s="60" t="s">
        <v>629</v>
      </c>
      <c r="M20" s="60" t="s">
        <v>630</v>
      </c>
      <c r="N20" s="59">
        <v>113</v>
      </c>
      <c r="O20" s="59" t="s">
        <v>348</v>
      </c>
    </row>
    <row r="21" spans="1:22" x14ac:dyDescent="0.4">
      <c r="A21" s="67">
        <v>19</v>
      </c>
      <c r="B21" s="59" t="str">
        <f t="shared" si="0"/>
        <v>Duke's Aldridge Academy</v>
      </c>
      <c r="C21" s="60" t="s">
        <v>885</v>
      </c>
      <c r="D21" s="61">
        <v>144900</v>
      </c>
      <c r="E21" s="60" t="s">
        <v>158</v>
      </c>
      <c r="F21" s="60" t="s">
        <v>206</v>
      </c>
      <c r="G21" s="60" t="s">
        <v>133</v>
      </c>
      <c r="H21" s="60" t="s">
        <v>131</v>
      </c>
      <c r="I21" s="60" t="s">
        <v>159</v>
      </c>
      <c r="J21" s="60" t="s">
        <v>632</v>
      </c>
      <c r="K21" s="60" t="s">
        <v>140</v>
      </c>
      <c r="L21" s="60" t="s">
        <v>160</v>
      </c>
      <c r="M21" s="60" t="s">
        <v>161</v>
      </c>
      <c r="N21" s="59">
        <v>7</v>
      </c>
      <c r="O21" s="59" t="s">
        <v>573</v>
      </c>
    </row>
    <row r="22" spans="1:22" x14ac:dyDescent="0.4">
      <c r="A22" s="67">
        <v>20</v>
      </c>
      <c r="B22" s="59" t="str">
        <f t="shared" si="0"/>
        <v>Earlham Primary School</v>
      </c>
      <c r="C22" s="60" t="s">
        <v>362</v>
      </c>
      <c r="D22" s="61">
        <v>131478</v>
      </c>
      <c r="E22" s="60" t="s">
        <v>363</v>
      </c>
      <c r="F22" s="60" t="s">
        <v>185</v>
      </c>
      <c r="G22" s="60" t="s">
        <v>133</v>
      </c>
      <c r="H22" s="60" t="s">
        <v>131</v>
      </c>
      <c r="I22" s="60" t="s">
        <v>364</v>
      </c>
      <c r="J22" s="60" t="s">
        <v>633</v>
      </c>
      <c r="K22" s="60" t="s">
        <v>634</v>
      </c>
      <c r="L22" s="60" t="s">
        <v>460</v>
      </c>
      <c r="M22" s="60" t="s">
        <v>635</v>
      </c>
      <c r="N22" s="59">
        <v>117</v>
      </c>
      <c r="O22" s="59" t="s">
        <v>362</v>
      </c>
    </row>
    <row r="23" spans="1:22" x14ac:dyDescent="0.4">
      <c r="A23" s="67">
        <v>21</v>
      </c>
      <c r="B23" s="59" t="str">
        <f t="shared" si="0"/>
        <v>Earlsmead Children's Centre</v>
      </c>
      <c r="C23" s="60" t="s">
        <v>636</v>
      </c>
      <c r="D23" s="61">
        <v>21010</v>
      </c>
      <c r="E23" s="60" t="s">
        <v>367</v>
      </c>
      <c r="F23" s="60" t="s">
        <v>368</v>
      </c>
      <c r="G23" s="60" t="s">
        <v>133</v>
      </c>
      <c r="H23" s="60" t="s">
        <v>131</v>
      </c>
      <c r="I23" s="60" t="s">
        <v>369</v>
      </c>
      <c r="J23" s="60" t="s">
        <v>637</v>
      </c>
      <c r="K23" s="60" t="s">
        <v>140</v>
      </c>
      <c r="L23" s="60" t="s">
        <v>420</v>
      </c>
      <c r="M23" s="60" t="s">
        <v>638</v>
      </c>
      <c r="N23" s="59">
        <v>118</v>
      </c>
      <c r="O23" s="59" t="s">
        <v>367</v>
      </c>
    </row>
    <row r="24" spans="1:22" x14ac:dyDescent="0.4">
      <c r="A24" s="67">
        <v>22</v>
      </c>
      <c r="B24" s="59" t="str">
        <f t="shared" si="0"/>
        <v>Earlsmead Primary School</v>
      </c>
      <c r="C24" s="60" t="s">
        <v>367</v>
      </c>
      <c r="D24" s="61">
        <v>102091</v>
      </c>
      <c r="E24" s="60" t="s">
        <v>368</v>
      </c>
      <c r="F24" s="60" t="s">
        <v>206</v>
      </c>
      <c r="G24" s="60" t="s">
        <v>133</v>
      </c>
      <c r="H24" s="60" t="s">
        <v>131</v>
      </c>
      <c r="I24" s="60" t="s">
        <v>369</v>
      </c>
      <c r="J24" s="60" t="s">
        <v>639</v>
      </c>
      <c r="K24" s="60" t="s">
        <v>140</v>
      </c>
      <c r="L24" s="60" t="s">
        <v>640</v>
      </c>
      <c r="M24" s="60" t="s">
        <v>641</v>
      </c>
      <c r="N24" s="59">
        <v>118</v>
      </c>
      <c r="O24" s="59" t="s">
        <v>367</v>
      </c>
    </row>
    <row r="25" spans="1:22" x14ac:dyDescent="0.4">
      <c r="A25" s="67">
        <v>23</v>
      </c>
      <c r="B25" s="59" t="str">
        <f t="shared" si="0"/>
        <v>Eden Primary</v>
      </c>
      <c r="C25" s="60" t="s">
        <v>642</v>
      </c>
      <c r="D25" s="61">
        <v>136808</v>
      </c>
      <c r="E25" s="60" t="s">
        <v>643</v>
      </c>
      <c r="F25" s="60" t="s">
        <v>200</v>
      </c>
      <c r="G25" s="60" t="s">
        <v>133</v>
      </c>
      <c r="H25" s="60" t="s">
        <v>131</v>
      </c>
      <c r="I25" s="60" t="s">
        <v>644</v>
      </c>
      <c r="J25" s="60" t="s">
        <v>645</v>
      </c>
      <c r="K25" s="60" t="s">
        <v>140</v>
      </c>
      <c r="L25" s="60" t="s">
        <v>141</v>
      </c>
      <c r="M25" s="60" t="s">
        <v>646</v>
      </c>
      <c r="N25" s="59">
        <v>194</v>
      </c>
      <c r="U25" s="59">
        <v>150</v>
      </c>
      <c r="V25" s="59" t="s">
        <v>490</v>
      </c>
    </row>
    <row r="26" spans="1:22" x14ac:dyDescent="0.4">
      <c r="A26" s="67">
        <v>24</v>
      </c>
      <c r="B26" s="59" t="str">
        <f t="shared" si="0"/>
        <v>Ferry Lane Primary School</v>
      </c>
      <c r="C26" s="60" t="s">
        <v>372</v>
      </c>
      <c r="D26" s="61">
        <v>102127</v>
      </c>
      <c r="E26" s="60" t="s">
        <v>647</v>
      </c>
      <c r="F26" s="60" t="s">
        <v>373</v>
      </c>
      <c r="G26" s="60" t="s">
        <v>206</v>
      </c>
      <c r="H26" s="60" t="s">
        <v>131</v>
      </c>
      <c r="I26" s="60" t="s">
        <v>374</v>
      </c>
      <c r="J26" s="60" t="s">
        <v>648</v>
      </c>
      <c r="K26" s="60" t="s">
        <v>187</v>
      </c>
      <c r="L26" s="60" t="s">
        <v>649</v>
      </c>
      <c r="M26" s="60" t="s">
        <v>650</v>
      </c>
      <c r="N26" s="59">
        <v>119</v>
      </c>
      <c r="O26" s="59" t="s">
        <v>372</v>
      </c>
    </row>
    <row r="27" spans="1:22" x14ac:dyDescent="0.4">
      <c r="A27" s="67">
        <v>25</v>
      </c>
      <c r="B27" s="59" t="str">
        <f t="shared" si="0"/>
        <v>Fortismere School</v>
      </c>
      <c r="C27" s="60" t="s">
        <v>137</v>
      </c>
      <c r="D27" s="61">
        <v>102156</v>
      </c>
      <c r="E27" s="60" t="s">
        <v>651</v>
      </c>
      <c r="F27" s="60" t="s">
        <v>138</v>
      </c>
      <c r="G27" s="60" t="s">
        <v>200</v>
      </c>
      <c r="H27" s="60" t="s">
        <v>131</v>
      </c>
      <c r="I27" s="60" t="s">
        <v>139</v>
      </c>
      <c r="J27" s="60" t="s">
        <v>652</v>
      </c>
      <c r="K27" s="60" t="s">
        <v>140</v>
      </c>
      <c r="L27" s="60" t="s">
        <v>653</v>
      </c>
      <c r="M27" s="60" t="s">
        <v>654</v>
      </c>
      <c r="N27" s="59">
        <v>2</v>
      </c>
      <c r="O27" s="59" t="s">
        <v>137</v>
      </c>
    </row>
    <row r="28" spans="1:22" x14ac:dyDescent="0.4">
      <c r="A28" s="67">
        <v>26</v>
      </c>
      <c r="B28" s="59" t="str">
        <f t="shared" si="0"/>
        <v>Gladesmore Community School</v>
      </c>
      <c r="C28" s="60" t="s">
        <v>143</v>
      </c>
      <c r="D28" s="61">
        <v>102157</v>
      </c>
      <c r="E28" s="60" t="s">
        <v>144</v>
      </c>
      <c r="F28" s="60" t="s">
        <v>206</v>
      </c>
      <c r="G28" s="60" t="s">
        <v>133</v>
      </c>
      <c r="H28" s="60" t="s">
        <v>131</v>
      </c>
      <c r="I28" s="60" t="s">
        <v>145</v>
      </c>
      <c r="J28" s="60" t="s">
        <v>655</v>
      </c>
      <c r="K28" s="60" t="s">
        <v>134</v>
      </c>
      <c r="L28" s="60" t="s">
        <v>146</v>
      </c>
      <c r="M28" s="60" t="s">
        <v>147</v>
      </c>
      <c r="N28" s="59">
        <v>3</v>
      </c>
      <c r="O28" s="59" t="s">
        <v>143</v>
      </c>
    </row>
    <row r="29" spans="1:22" x14ac:dyDescent="0.4">
      <c r="A29" s="67">
        <v>27</v>
      </c>
      <c r="B29" s="59" t="str">
        <f t="shared" si="0"/>
        <v>Greig City Academy</v>
      </c>
      <c r="C29" s="60" t="s">
        <v>177</v>
      </c>
      <c r="D29" s="61">
        <v>133386</v>
      </c>
      <c r="E29" s="60" t="s">
        <v>656</v>
      </c>
      <c r="F29" s="60" t="s">
        <v>179</v>
      </c>
      <c r="G29" s="60" t="s">
        <v>657</v>
      </c>
      <c r="H29" s="60" t="s">
        <v>131</v>
      </c>
      <c r="I29" s="60" t="s">
        <v>180</v>
      </c>
      <c r="J29" s="60" t="s">
        <v>658</v>
      </c>
      <c r="K29" s="60" t="s">
        <v>134</v>
      </c>
      <c r="L29" s="60" t="s">
        <v>181</v>
      </c>
      <c r="M29" s="60" t="s">
        <v>182</v>
      </c>
      <c r="N29" s="59">
        <v>12</v>
      </c>
      <c r="O29" s="59" t="s">
        <v>177</v>
      </c>
    </row>
    <row r="30" spans="1:22" x14ac:dyDescent="0.4">
      <c r="A30" s="67">
        <v>28</v>
      </c>
      <c r="B30" s="59" t="s">
        <v>968</v>
      </c>
      <c r="C30" s="60" t="s">
        <v>968</v>
      </c>
      <c r="D30" s="61"/>
      <c r="E30" s="60" t="s">
        <v>976</v>
      </c>
      <c r="F30" s="60" t="s">
        <v>239</v>
      </c>
      <c r="G30" s="60" t="s">
        <v>185</v>
      </c>
      <c r="H30" s="60" t="s">
        <v>131</v>
      </c>
      <c r="I30" s="60" t="s">
        <v>240</v>
      </c>
      <c r="J30" s="108" t="s">
        <v>977</v>
      </c>
      <c r="K30" s="60" t="s">
        <v>140</v>
      </c>
      <c r="L30" s="60" t="s">
        <v>175</v>
      </c>
      <c r="M30" s="60" t="s">
        <v>176</v>
      </c>
      <c r="N30" s="59">
        <v>61</v>
      </c>
      <c r="O30" s="59" t="s">
        <v>968</v>
      </c>
      <c r="U30" s="59">
        <v>70</v>
      </c>
      <c r="V30" s="59" t="s">
        <v>243</v>
      </c>
    </row>
    <row r="31" spans="1:22" x14ac:dyDescent="0.4">
      <c r="A31" s="67">
        <v>29</v>
      </c>
      <c r="B31" s="59" t="s">
        <v>973</v>
      </c>
      <c r="C31" s="106" t="s">
        <v>973</v>
      </c>
      <c r="D31" s="107"/>
      <c r="E31" s="106" t="s">
        <v>974</v>
      </c>
      <c r="F31" s="106" t="s">
        <v>975</v>
      </c>
      <c r="G31" s="106" t="s">
        <v>206</v>
      </c>
      <c r="H31" s="106" t="s">
        <v>131</v>
      </c>
      <c r="I31" s="106" t="s">
        <v>543</v>
      </c>
      <c r="J31" s="106"/>
      <c r="K31" s="60" t="s">
        <v>140</v>
      </c>
      <c r="L31" s="60" t="s">
        <v>175</v>
      </c>
      <c r="M31" s="60" t="s">
        <v>176</v>
      </c>
      <c r="N31" s="59">
        <v>65</v>
      </c>
      <c r="O31" s="59" t="s">
        <v>973</v>
      </c>
    </row>
    <row r="32" spans="1:22" x14ac:dyDescent="0.4">
      <c r="A32" s="67">
        <v>30</v>
      </c>
      <c r="B32" s="59" t="s">
        <v>969</v>
      </c>
      <c r="C32" s="106" t="s">
        <v>969</v>
      </c>
      <c r="D32" s="107"/>
      <c r="E32" s="106" t="s">
        <v>970</v>
      </c>
      <c r="F32" s="106" t="s">
        <v>971</v>
      </c>
      <c r="G32" s="106" t="s">
        <v>200</v>
      </c>
      <c r="H32" s="106" t="s">
        <v>131</v>
      </c>
      <c r="I32" s="106" t="s">
        <v>972</v>
      </c>
      <c r="J32" s="106"/>
      <c r="K32" s="60" t="s">
        <v>140</v>
      </c>
      <c r="L32" s="60" t="s">
        <v>175</v>
      </c>
      <c r="M32" s="60" t="s">
        <v>176</v>
      </c>
      <c r="N32" s="59">
        <v>62</v>
      </c>
      <c r="O32" s="59" t="s">
        <v>969</v>
      </c>
    </row>
    <row r="33" spans="1:15" x14ac:dyDescent="0.4">
      <c r="A33" s="67">
        <v>31</v>
      </c>
      <c r="B33" s="59" t="str">
        <f t="shared" si="0"/>
        <v>Harris Academy Tottenham</v>
      </c>
      <c r="C33" s="60" t="s">
        <v>670</v>
      </c>
      <c r="D33" s="61">
        <v>140935</v>
      </c>
      <c r="E33" s="60" t="s">
        <v>671</v>
      </c>
      <c r="F33" s="60" t="s">
        <v>672</v>
      </c>
      <c r="G33" s="60" t="s">
        <v>133</v>
      </c>
      <c r="H33" s="60" t="s">
        <v>131</v>
      </c>
      <c r="I33" s="60" t="s">
        <v>673</v>
      </c>
      <c r="J33" s="60" t="s">
        <v>674</v>
      </c>
      <c r="K33" s="60" t="s">
        <v>140</v>
      </c>
      <c r="L33" s="60" t="s">
        <v>649</v>
      </c>
      <c r="M33" s="60" t="s">
        <v>675</v>
      </c>
      <c r="N33" s="59">
        <v>14</v>
      </c>
      <c r="O33" s="59" t="s">
        <v>670</v>
      </c>
    </row>
    <row r="34" spans="1:15" x14ac:dyDescent="0.4">
      <c r="A34" s="67">
        <v>32</v>
      </c>
      <c r="B34" s="59" t="str">
        <f t="shared" si="0"/>
        <v>Harris Primary Academy Coleraine Park</v>
      </c>
      <c r="C34" s="60" t="s">
        <v>676</v>
      </c>
      <c r="D34" s="61">
        <v>138446</v>
      </c>
      <c r="E34" s="60" t="s">
        <v>339</v>
      </c>
      <c r="F34" s="60" t="s">
        <v>206</v>
      </c>
      <c r="G34" s="60" t="s">
        <v>133</v>
      </c>
      <c r="H34" s="60" t="s">
        <v>131</v>
      </c>
      <c r="I34" s="60" t="s">
        <v>340</v>
      </c>
      <c r="J34" s="60" t="s">
        <v>677</v>
      </c>
      <c r="K34" s="60" t="s">
        <v>187</v>
      </c>
      <c r="L34" s="60" t="s">
        <v>678</v>
      </c>
      <c r="M34" s="60" t="s">
        <v>679</v>
      </c>
      <c r="N34" s="59">
        <v>111</v>
      </c>
      <c r="O34" s="59" t="s">
        <v>574</v>
      </c>
    </row>
    <row r="35" spans="1:15" x14ac:dyDescent="0.4">
      <c r="A35" s="67">
        <v>33</v>
      </c>
      <c r="B35" s="59" t="str">
        <f t="shared" si="0"/>
        <v>Harris Primary Academy Philip Lane</v>
      </c>
      <c r="C35" s="60" t="s">
        <v>680</v>
      </c>
      <c r="D35" s="61">
        <v>138447</v>
      </c>
      <c r="E35" s="60" t="s">
        <v>285</v>
      </c>
      <c r="F35" s="60" t="s">
        <v>206</v>
      </c>
      <c r="G35" s="60" t="s">
        <v>133</v>
      </c>
      <c r="H35" s="60" t="s">
        <v>131</v>
      </c>
      <c r="I35" s="60" t="s">
        <v>355</v>
      </c>
      <c r="J35" s="60" t="s">
        <v>681</v>
      </c>
      <c r="K35" s="60" t="s">
        <v>187</v>
      </c>
      <c r="L35" s="60" t="s">
        <v>678</v>
      </c>
      <c r="M35" s="60" t="s">
        <v>679</v>
      </c>
      <c r="N35" s="59">
        <v>115</v>
      </c>
      <c r="O35" s="59" t="s">
        <v>575</v>
      </c>
    </row>
    <row r="36" spans="1:15" x14ac:dyDescent="0.4">
      <c r="A36" s="67">
        <v>34</v>
      </c>
      <c r="B36" s="59" t="str">
        <f t="shared" si="0"/>
        <v>Heartlands High School</v>
      </c>
      <c r="C36" s="60" t="s">
        <v>183</v>
      </c>
      <c r="D36" s="61">
        <v>139616</v>
      </c>
      <c r="E36" s="60" t="s">
        <v>184</v>
      </c>
      <c r="F36" s="60" t="s">
        <v>185</v>
      </c>
      <c r="G36" s="60" t="s">
        <v>133</v>
      </c>
      <c r="H36" s="60" t="s">
        <v>131</v>
      </c>
      <c r="I36" s="60" t="s">
        <v>186</v>
      </c>
      <c r="J36" s="60" t="s">
        <v>682</v>
      </c>
      <c r="K36" s="60" t="s">
        <v>134</v>
      </c>
      <c r="L36" s="60" t="s">
        <v>380</v>
      </c>
      <c r="M36" s="60" t="s">
        <v>683</v>
      </c>
      <c r="N36" s="59">
        <v>13</v>
      </c>
      <c r="O36" s="59" t="s">
        <v>183</v>
      </c>
    </row>
    <row r="37" spans="1:15" x14ac:dyDescent="0.4">
      <c r="A37" s="67">
        <v>35</v>
      </c>
      <c r="B37" s="59" t="str">
        <f t="shared" si="0"/>
        <v>Highgate Primary School</v>
      </c>
      <c r="C37" s="60" t="s">
        <v>382</v>
      </c>
      <c r="D37" s="61">
        <v>102092</v>
      </c>
      <c r="E37" s="60" t="s">
        <v>193</v>
      </c>
      <c r="F37" s="60" t="s">
        <v>133</v>
      </c>
      <c r="G37" s="60" t="s">
        <v>194</v>
      </c>
      <c r="H37" s="60" t="s">
        <v>131</v>
      </c>
      <c r="I37" s="60" t="s">
        <v>195</v>
      </c>
      <c r="J37" s="60" t="s">
        <v>684</v>
      </c>
      <c r="K37" s="60" t="s">
        <v>134</v>
      </c>
      <c r="L37" s="60" t="s">
        <v>383</v>
      </c>
      <c r="M37" s="60" t="s">
        <v>384</v>
      </c>
      <c r="N37" s="59">
        <v>121</v>
      </c>
      <c r="O37" s="59" t="s">
        <v>382</v>
      </c>
    </row>
    <row r="38" spans="1:15" x14ac:dyDescent="0.4">
      <c r="A38" s="67">
        <v>36</v>
      </c>
      <c r="B38" s="59" t="str">
        <f t="shared" si="0"/>
        <v>Highgate Wood Secondary School</v>
      </c>
      <c r="C38" s="60" t="s">
        <v>685</v>
      </c>
      <c r="D38" s="61">
        <v>102154</v>
      </c>
      <c r="E38" s="60" t="s">
        <v>149</v>
      </c>
      <c r="F38" s="60" t="s">
        <v>133</v>
      </c>
      <c r="G38" s="60" t="s">
        <v>133</v>
      </c>
      <c r="H38" s="60" t="s">
        <v>131</v>
      </c>
      <c r="I38" s="60" t="s">
        <v>150</v>
      </c>
      <c r="J38" s="60" t="s">
        <v>686</v>
      </c>
      <c r="K38" s="60" t="s">
        <v>134</v>
      </c>
      <c r="L38" s="60" t="s">
        <v>151</v>
      </c>
      <c r="M38" s="60" t="s">
        <v>152</v>
      </c>
      <c r="N38" s="59">
        <v>4</v>
      </c>
      <c r="O38" s="59" t="s">
        <v>148</v>
      </c>
    </row>
    <row r="39" spans="1:15" x14ac:dyDescent="0.4">
      <c r="A39" s="67">
        <v>37</v>
      </c>
      <c r="B39" s="59" t="str">
        <f t="shared" si="0"/>
        <v>Holy Trinity CofE Primary School</v>
      </c>
      <c r="C39" s="60" t="s">
        <v>687</v>
      </c>
      <c r="D39" s="61">
        <v>139240</v>
      </c>
      <c r="E39" s="60" t="s">
        <v>378</v>
      </c>
      <c r="F39" s="60" t="s">
        <v>133</v>
      </c>
      <c r="G39" s="60" t="s">
        <v>206</v>
      </c>
      <c r="H39" s="60" t="s">
        <v>131</v>
      </c>
      <c r="I39" s="60" t="s">
        <v>379</v>
      </c>
      <c r="J39" s="60" t="s">
        <v>688</v>
      </c>
      <c r="K39" s="60" t="s">
        <v>134</v>
      </c>
      <c r="L39" s="60" t="s">
        <v>380</v>
      </c>
      <c r="M39" s="60" t="s">
        <v>381</v>
      </c>
      <c r="N39" s="59">
        <v>120</v>
      </c>
      <c r="O39" s="59" t="s">
        <v>377</v>
      </c>
    </row>
    <row r="40" spans="1:15" x14ac:dyDescent="0.4">
      <c r="A40" s="67">
        <v>38</v>
      </c>
      <c r="B40" s="59" t="str">
        <f t="shared" si="0"/>
        <v>Hornsey School for Girls</v>
      </c>
      <c r="C40" s="60" t="s">
        <v>153</v>
      </c>
      <c r="D40" s="61">
        <v>102153</v>
      </c>
      <c r="E40" s="60" t="s">
        <v>154</v>
      </c>
      <c r="F40" s="60" t="s">
        <v>133</v>
      </c>
      <c r="G40" s="60" t="s">
        <v>133</v>
      </c>
      <c r="H40" s="60" t="s">
        <v>131</v>
      </c>
      <c r="I40" s="60" t="s">
        <v>155</v>
      </c>
      <c r="J40" s="60" t="s">
        <v>689</v>
      </c>
      <c r="K40" s="60" t="s">
        <v>140</v>
      </c>
      <c r="L40" s="60" t="s">
        <v>156</v>
      </c>
      <c r="M40" s="60" t="s">
        <v>157</v>
      </c>
      <c r="N40" s="59">
        <v>5</v>
      </c>
      <c r="O40" s="59" t="s">
        <v>153</v>
      </c>
    </row>
    <row r="41" spans="1:15" x14ac:dyDescent="0.4">
      <c r="A41" s="67">
        <v>39</v>
      </c>
      <c r="B41" s="59" t="str">
        <f t="shared" si="0"/>
        <v>Lancasterian Primary School</v>
      </c>
      <c r="C41" s="60" t="s">
        <v>385</v>
      </c>
      <c r="D41" s="61">
        <v>102094</v>
      </c>
      <c r="E41" s="60" t="s">
        <v>225</v>
      </c>
      <c r="F41" s="60" t="s">
        <v>206</v>
      </c>
      <c r="G41" s="60" t="s">
        <v>133</v>
      </c>
      <c r="H41" s="60" t="s">
        <v>131</v>
      </c>
      <c r="I41" s="60" t="s">
        <v>226</v>
      </c>
      <c r="J41" s="60" t="s">
        <v>690</v>
      </c>
      <c r="K41" s="60" t="s">
        <v>134</v>
      </c>
      <c r="L41" s="60" t="s">
        <v>181</v>
      </c>
      <c r="M41" s="60" t="s">
        <v>386</v>
      </c>
      <c r="N41" s="59">
        <v>122</v>
      </c>
      <c r="O41" s="59" t="s">
        <v>385</v>
      </c>
    </row>
    <row r="42" spans="1:15" x14ac:dyDescent="0.4">
      <c r="A42" s="67">
        <v>40</v>
      </c>
      <c r="B42" s="59" t="str">
        <f t="shared" si="0"/>
        <v>Lea Valley Primary School</v>
      </c>
      <c r="C42" s="60" t="s">
        <v>387</v>
      </c>
      <c r="D42" s="61">
        <v>102125</v>
      </c>
      <c r="E42" s="60" t="s">
        <v>388</v>
      </c>
      <c r="F42" s="60" t="s">
        <v>133</v>
      </c>
      <c r="G42" s="60" t="s">
        <v>133</v>
      </c>
      <c r="H42" s="60" t="s">
        <v>131</v>
      </c>
      <c r="I42" s="60" t="s">
        <v>389</v>
      </c>
      <c r="J42" s="60" t="s">
        <v>691</v>
      </c>
      <c r="K42" s="60" t="s">
        <v>187</v>
      </c>
      <c r="L42" s="60" t="s">
        <v>692</v>
      </c>
      <c r="M42" s="60" t="s">
        <v>693</v>
      </c>
      <c r="N42" s="59">
        <v>124</v>
      </c>
      <c r="O42" s="59" t="s">
        <v>387</v>
      </c>
    </row>
    <row r="43" spans="1:15" x14ac:dyDescent="0.4">
      <c r="A43" s="67">
        <v>41</v>
      </c>
      <c r="B43" s="59" t="str">
        <f t="shared" si="0"/>
        <v>London Academy of Excellence Tottenham</v>
      </c>
      <c r="C43" s="60" t="s">
        <v>694</v>
      </c>
      <c r="D43" s="61">
        <v>144753</v>
      </c>
      <c r="E43" s="60" t="s">
        <v>695</v>
      </c>
      <c r="F43" s="60" t="s">
        <v>696</v>
      </c>
      <c r="G43" s="60" t="s">
        <v>206</v>
      </c>
      <c r="H43" s="60" t="s">
        <v>131</v>
      </c>
      <c r="I43" s="60" t="s">
        <v>697</v>
      </c>
      <c r="J43" s="60" t="s">
        <v>698</v>
      </c>
      <c r="K43" s="60" t="s">
        <v>134</v>
      </c>
      <c r="L43" s="60" t="s">
        <v>699</v>
      </c>
      <c r="M43" s="60" t="s">
        <v>700</v>
      </c>
      <c r="N43" s="59">
        <v>16</v>
      </c>
      <c r="O43" s="59" t="s">
        <v>694</v>
      </c>
    </row>
    <row r="44" spans="1:15" x14ac:dyDescent="0.4">
      <c r="A44" s="67">
        <v>42</v>
      </c>
      <c r="B44" s="59" t="str">
        <f t="shared" si="0"/>
        <v>Lordship Lane Primary School</v>
      </c>
      <c r="C44" s="60" t="s">
        <v>392</v>
      </c>
      <c r="D44" s="61">
        <v>131595</v>
      </c>
      <c r="E44" s="60" t="s">
        <v>393</v>
      </c>
      <c r="F44" s="60" t="s">
        <v>185</v>
      </c>
      <c r="G44" s="60" t="s">
        <v>133</v>
      </c>
      <c r="H44" s="60" t="s">
        <v>131</v>
      </c>
      <c r="I44" s="60" t="s">
        <v>394</v>
      </c>
      <c r="J44" s="60" t="s">
        <v>701</v>
      </c>
      <c r="K44" s="60" t="s">
        <v>187</v>
      </c>
      <c r="L44" s="60" t="s">
        <v>360</v>
      </c>
      <c r="M44" s="60" t="s">
        <v>702</v>
      </c>
      <c r="N44" s="59">
        <v>125</v>
      </c>
      <c r="O44" s="59" t="s">
        <v>392</v>
      </c>
    </row>
    <row r="45" spans="1:15" x14ac:dyDescent="0.4">
      <c r="A45" s="67">
        <v>43</v>
      </c>
      <c r="B45" s="59" t="str">
        <f t="shared" ref="B45:B76" si="1">C45</f>
        <v>Mulberry Academy Woodside</v>
      </c>
      <c r="C45" s="60" t="s">
        <v>1048</v>
      </c>
      <c r="D45" s="61">
        <v>137745</v>
      </c>
      <c r="E45" s="60" t="s">
        <v>173</v>
      </c>
      <c r="F45" s="60" t="s">
        <v>185</v>
      </c>
      <c r="G45" s="60" t="s">
        <v>133</v>
      </c>
      <c r="H45" s="60" t="s">
        <v>131</v>
      </c>
      <c r="I45" s="60" t="s">
        <v>174</v>
      </c>
      <c r="J45" s="60" t="s">
        <v>133</v>
      </c>
      <c r="K45" s="60"/>
      <c r="L45" s="60"/>
      <c r="M45" s="60"/>
      <c r="N45" s="59">
        <v>11</v>
      </c>
      <c r="O45" s="59" t="s">
        <v>1048</v>
      </c>
    </row>
    <row r="46" spans="1:15" x14ac:dyDescent="0.4">
      <c r="A46" s="67">
        <v>44</v>
      </c>
      <c r="B46" s="59" t="str">
        <f t="shared" si="1"/>
        <v>Muswell Hill Primary School</v>
      </c>
      <c r="C46" s="60" t="s">
        <v>397</v>
      </c>
      <c r="D46" s="61">
        <v>131871</v>
      </c>
      <c r="E46" s="60" t="s">
        <v>200</v>
      </c>
      <c r="F46" s="60" t="s">
        <v>133</v>
      </c>
      <c r="G46" s="60" t="s">
        <v>133</v>
      </c>
      <c r="H46" s="60" t="s">
        <v>131</v>
      </c>
      <c r="I46" s="60" t="s">
        <v>398</v>
      </c>
      <c r="J46" s="60" t="s">
        <v>703</v>
      </c>
      <c r="K46" s="60" t="s">
        <v>140</v>
      </c>
      <c r="L46" s="60" t="s">
        <v>399</v>
      </c>
      <c r="M46" s="60" t="s">
        <v>400</v>
      </c>
      <c r="N46" s="59">
        <v>126</v>
      </c>
      <c r="O46" s="59" t="s">
        <v>397</v>
      </c>
    </row>
    <row r="47" spans="1:15" x14ac:dyDescent="0.4">
      <c r="A47" s="67">
        <v>45</v>
      </c>
      <c r="B47" s="59" t="str">
        <f t="shared" si="1"/>
        <v>Noel Park Children's Centre</v>
      </c>
      <c r="C47" s="60" t="s">
        <v>704</v>
      </c>
      <c r="D47" s="61">
        <v>22152</v>
      </c>
      <c r="E47" s="60" t="s">
        <v>278</v>
      </c>
      <c r="F47" s="60" t="s">
        <v>279</v>
      </c>
      <c r="G47" s="60" t="s">
        <v>133</v>
      </c>
      <c r="H47" s="60" t="s">
        <v>133</v>
      </c>
      <c r="I47" s="60" t="s">
        <v>280</v>
      </c>
      <c r="J47" s="60" t="s">
        <v>705</v>
      </c>
      <c r="K47" s="60" t="s">
        <v>140</v>
      </c>
      <c r="L47" s="60" t="s">
        <v>281</v>
      </c>
      <c r="M47" s="60" t="s">
        <v>282</v>
      </c>
      <c r="N47" s="59">
        <v>77</v>
      </c>
      <c r="O47" s="59" t="s">
        <v>277</v>
      </c>
    </row>
    <row r="48" spans="1:15" x14ac:dyDescent="0.4">
      <c r="A48" s="67">
        <v>46</v>
      </c>
      <c r="B48" s="59" t="str">
        <f t="shared" si="1"/>
        <v>Noel Park Primary School</v>
      </c>
      <c r="C48" s="60" t="s">
        <v>404</v>
      </c>
      <c r="D48" s="61">
        <v>138588</v>
      </c>
      <c r="E48" s="60" t="s">
        <v>279</v>
      </c>
      <c r="F48" s="60" t="s">
        <v>185</v>
      </c>
      <c r="G48" s="60" t="s">
        <v>133</v>
      </c>
      <c r="H48" s="60" t="s">
        <v>131</v>
      </c>
      <c r="I48" s="60" t="s">
        <v>405</v>
      </c>
      <c r="J48" s="60" t="s">
        <v>706</v>
      </c>
      <c r="K48" s="60" t="s">
        <v>134</v>
      </c>
      <c r="L48" s="60" t="s">
        <v>707</v>
      </c>
      <c r="M48" s="60" t="s">
        <v>708</v>
      </c>
      <c r="N48" s="59">
        <v>128</v>
      </c>
      <c r="O48" s="59" t="s">
        <v>404</v>
      </c>
    </row>
    <row r="49" spans="1:22" x14ac:dyDescent="0.4">
      <c r="A49" s="67">
        <v>47</v>
      </c>
      <c r="B49" s="59" t="str">
        <f t="shared" si="1"/>
        <v>North Harringay Primary School</v>
      </c>
      <c r="C49" s="60" t="s">
        <v>408</v>
      </c>
      <c r="D49" s="61">
        <v>134681</v>
      </c>
      <c r="E49" s="60" t="s">
        <v>409</v>
      </c>
      <c r="F49" s="60" t="s">
        <v>133</v>
      </c>
      <c r="G49" s="60" t="s">
        <v>133</v>
      </c>
      <c r="H49" s="60" t="s">
        <v>131</v>
      </c>
      <c r="I49" s="60" t="s">
        <v>709</v>
      </c>
      <c r="J49" s="60" t="s">
        <v>710</v>
      </c>
      <c r="K49" s="60" t="s">
        <v>140</v>
      </c>
      <c r="L49" s="60" t="s">
        <v>411</v>
      </c>
      <c r="M49" s="60" t="s">
        <v>412</v>
      </c>
      <c r="N49" s="59">
        <v>129</v>
      </c>
      <c r="O49" s="59" t="s">
        <v>408</v>
      </c>
    </row>
    <row r="50" spans="1:22" x14ac:dyDescent="0.4">
      <c r="A50" s="67">
        <v>48</v>
      </c>
      <c r="B50" s="59" t="str">
        <f t="shared" si="1"/>
        <v>Our Lady of Muswell Catholic Primary School</v>
      </c>
      <c r="C50" s="60" t="s">
        <v>714</v>
      </c>
      <c r="D50" s="61">
        <v>102142</v>
      </c>
      <c r="E50" s="60" t="s">
        <v>414</v>
      </c>
      <c r="F50" s="60" t="s">
        <v>200</v>
      </c>
      <c r="G50" s="60" t="s">
        <v>133</v>
      </c>
      <c r="H50" s="60" t="s">
        <v>131</v>
      </c>
      <c r="I50" s="60" t="s">
        <v>415</v>
      </c>
      <c r="J50" s="60" t="s">
        <v>715</v>
      </c>
      <c r="K50" s="60" t="s">
        <v>187</v>
      </c>
      <c r="L50" s="60" t="s">
        <v>190</v>
      </c>
      <c r="M50" s="60" t="s">
        <v>416</v>
      </c>
      <c r="N50" s="59">
        <v>131</v>
      </c>
      <c r="O50" s="59" t="s">
        <v>413</v>
      </c>
    </row>
    <row r="51" spans="1:22" x14ac:dyDescent="0.4">
      <c r="A51" s="67">
        <v>49</v>
      </c>
      <c r="B51" s="59" t="str">
        <f t="shared" si="1"/>
        <v>Park Lane Children's Centre</v>
      </c>
      <c r="C51" s="60" t="s">
        <v>249</v>
      </c>
      <c r="D51" s="61">
        <v>22314</v>
      </c>
      <c r="E51" s="60" t="s">
        <v>250</v>
      </c>
      <c r="F51" s="60" t="s">
        <v>133</v>
      </c>
      <c r="G51" s="60" t="s">
        <v>133</v>
      </c>
      <c r="H51" s="60" t="s">
        <v>206</v>
      </c>
      <c r="I51" s="60" t="s">
        <v>251</v>
      </c>
      <c r="J51" s="60" t="s">
        <v>716</v>
      </c>
      <c r="K51" s="60" t="s">
        <v>140</v>
      </c>
      <c r="L51" s="60" t="s">
        <v>252</v>
      </c>
      <c r="M51" s="60" t="s">
        <v>717</v>
      </c>
      <c r="N51" s="59">
        <v>71</v>
      </c>
      <c r="O51" s="59" t="s">
        <v>249</v>
      </c>
    </row>
    <row r="52" spans="1:22" x14ac:dyDescent="0.4">
      <c r="A52" s="67">
        <v>50</v>
      </c>
      <c r="B52" s="59" t="str">
        <f t="shared" si="1"/>
        <v>Park View School</v>
      </c>
      <c r="C52" s="60" t="s">
        <v>162</v>
      </c>
      <c r="D52" s="61">
        <v>131757</v>
      </c>
      <c r="E52" s="60" t="s">
        <v>718</v>
      </c>
      <c r="F52" s="60" t="s">
        <v>133</v>
      </c>
      <c r="G52" s="60" t="s">
        <v>133</v>
      </c>
      <c r="H52" s="60" t="s">
        <v>131</v>
      </c>
      <c r="I52" s="60" t="s">
        <v>719</v>
      </c>
      <c r="J52" s="60" t="s">
        <v>720</v>
      </c>
      <c r="K52" s="60" t="s">
        <v>134</v>
      </c>
      <c r="L52" s="60" t="s">
        <v>165</v>
      </c>
      <c r="M52" s="60" t="s">
        <v>166</v>
      </c>
      <c r="N52" s="59">
        <v>8</v>
      </c>
      <c r="O52" s="59" t="s">
        <v>162</v>
      </c>
    </row>
    <row r="53" spans="1:22" x14ac:dyDescent="0.4">
      <c r="A53" s="67">
        <v>51</v>
      </c>
      <c r="B53" s="59" t="str">
        <f t="shared" si="1"/>
        <v>Pembury House Nursery School</v>
      </c>
      <c r="C53" s="60" t="s">
        <v>721</v>
      </c>
      <c r="D53" s="61">
        <v>102071</v>
      </c>
      <c r="E53" s="60" t="s">
        <v>418</v>
      </c>
      <c r="F53" s="60" t="s">
        <v>206</v>
      </c>
      <c r="G53" s="60" t="s">
        <v>133</v>
      </c>
      <c r="H53" s="60" t="s">
        <v>131</v>
      </c>
      <c r="I53" s="60" t="s">
        <v>419</v>
      </c>
      <c r="J53" s="60" t="s">
        <v>722</v>
      </c>
      <c r="K53" s="60" t="s">
        <v>140</v>
      </c>
      <c r="L53" s="60" t="s">
        <v>420</v>
      </c>
      <c r="M53" s="60" t="s">
        <v>421</v>
      </c>
      <c r="N53" s="59">
        <v>133</v>
      </c>
      <c r="O53" s="59" t="s">
        <v>417</v>
      </c>
    </row>
    <row r="54" spans="1:22" x14ac:dyDescent="0.4">
      <c r="A54" s="67">
        <v>52</v>
      </c>
      <c r="B54" s="59" t="str">
        <f t="shared" si="1"/>
        <v>Pembury House Nursery School &amp; Children's Centre</v>
      </c>
      <c r="C54" s="60" t="s">
        <v>723</v>
      </c>
      <c r="D54" s="61">
        <v>22353</v>
      </c>
      <c r="E54" s="60" t="s">
        <v>418</v>
      </c>
      <c r="F54" s="60" t="s">
        <v>133</v>
      </c>
      <c r="G54" s="60" t="s">
        <v>133</v>
      </c>
      <c r="H54" s="60" t="s">
        <v>206</v>
      </c>
      <c r="I54" s="60" t="s">
        <v>419</v>
      </c>
      <c r="J54" s="60" t="s">
        <v>724</v>
      </c>
      <c r="K54" s="60" t="s">
        <v>140</v>
      </c>
      <c r="L54" s="60" t="s">
        <v>725</v>
      </c>
      <c r="M54" s="60" t="s">
        <v>421</v>
      </c>
      <c r="N54" s="59">
        <v>133</v>
      </c>
      <c r="O54" s="59" t="s">
        <v>417</v>
      </c>
      <c r="U54" s="59">
        <v>46</v>
      </c>
      <c r="V54" s="59" t="s">
        <v>216</v>
      </c>
    </row>
    <row r="55" spans="1:22" x14ac:dyDescent="0.4">
      <c r="A55" s="67">
        <v>53</v>
      </c>
      <c r="B55" s="59" t="str">
        <f t="shared" si="1"/>
        <v>Rhodes Avenue Primary School</v>
      </c>
      <c r="C55" s="60" t="s">
        <v>422</v>
      </c>
      <c r="D55" s="61">
        <v>102128</v>
      </c>
      <c r="E55" s="60" t="s">
        <v>423</v>
      </c>
      <c r="F55" s="60" t="s">
        <v>133</v>
      </c>
      <c r="G55" s="60" t="s">
        <v>133</v>
      </c>
      <c r="H55" s="60" t="s">
        <v>131</v>
      </c>
      <c r="I55" s="60" t="s">
        <v>424</v>
      </c>
      <c r="J55" s="60" t="s">
        <v>726</v>
      </c>
      <c r="K55" s="60" t="s">
        <v>134</v>
      </c>
      <c r="L55" s="60" t="s">
        <v>425</v>
      </c>
      <c r="M55" s="60" t="s">
        <v>426</v>
      </c>
      <c r="N55" s="59">
        <v>134</v>
      </c>
      <c r="O55" s="59" t="s">
        <v>422</v>
      </c>
      <c r="U55" s="59">
        <v>72</v>
      </c>
      <c r="V55" s="59" t="s">
        <v>254</v>
      </c>
    </row>
    <row r="56" spans="1:22" x14ac:dyDescent="0.4">
      <c r="A56" s="67">
        <v>54</v>
      </c>
      <c r="B56" s="59" t="str">
        <f t="shared" si="1"/>
        <v>Risley Avenue Primary School</v>
      </c>
      <c r="C56" s="60" t="s">
        <v>427</v>
      </c>
      <c r="D56" s="61">
        <v>131879</v>
      </c>
      <c r="E56" s="60" t="s">
        <v>428</v>
      </c>
      <c r="F56" s="60" t="s">
        <v>206</v>
      </c>
      <c r="G56" s="60" t="s">
        <v>133</v>
      </c>
      <c r="H56" s="60" t="s">
        <v>131</v>
      </c>
      <c r="I56" s="60" t="s">
        <v>429</v>
      </c>
      <c r="J56" s="60" t="s">
        <v>727</v>
      </c>
      <c r="K56" s="60" t="s">
        <v>187</v>
      </c>
      <c r="L56" s="60" t="s">
        <v>430</v>
      </c>
      <c r="M56" s="60" t="s">
        <v>431</v>
      </c>
      <c r="N56" s="59">
        <v>135</v>
      </c>
      <c r="O56" s="59" t="s">
        <v>427</v>
      </c>
      <c r="U56" s="59">
        <v>61</v>
      </c>
      <c r="V56" s="59" t="s">
        <v>237</v>
      </c>
    </row>
    <row r="57" spans="1:22" x14ac:dyDescent="0.4">
      <c r="A57" s="67">
        <v>55</v>
      </c>
      <c r="B57" s="59" t="str">
        <f t="shared" si="1"/>
        <v>Riverside School</v>
      </c>
      <c r="C57" s="60" t="s">
        <v>728</v>
      </c>
      <c r="D57" s="61">
        <v>102178</v>
      </c>
      <c r="E57" s="60" t="s">
        <v>173</v>
      </c>
      <c r="F57" s="60" t="s">
        <v>185</v>
      </c>
      <c r="G57" s="60" t="s">
        <v>133</v>
      </c>
      <c r="H57" s="60" t="s">
        <v>131</v>
      </c>
      <c r="I57" s="60" t="s">
        <v>174</v>
      </c>
      <c r="J57" s="60" t="s">
        <v>729</v>
      </c>
      <c r="K57" s="60" t="s">
        <v>134</v>
      </c>
      <c r="L57" s="60" t="s">
        <v>208</v>
      </c>
      <c r="M57" s="60" t="s">
        <v>209</v>
      </c>
      <c r="N57" s="59">
        <v>42</v>
      </c>
      <c r="O57" s="59" t="s">
        <v>210</v>
      </c>
      <c r="U57" s="59">
        <v>62</v>
      </c>
      <c r="V57" s="59" t="s">
        <v>237</v>
      </c>
    </row>
    <row r="58" spans="1:22" x14ac:dyDescent="0.4">
      <c r="A58" s="67">
        <v>56</v>
      </c>
      <c r="B58" s="59" t="str">
        <f t="shared" si="1"/>
        <v>Rokesly Children's Centre</v>
      </c>
      <c r="C58" s="60" t="s">
        <v>730</v>
      </c>
      <c r="D58" s="61">
        <v>22544</v>
      </c>
      <c r="E58" s="60" t="s">
        <v>731</v>
      </c>
      <c r="F58" s="60" t="s">
        <v>133</v>
      </c>
      <c r="G58" s="60" t="s">
        <v>133</v>
      </c>
      <c r="H58" s="60" t="s">
        <v>179</v>
      </c>
      <c r="I58" s="60" t="s">
        <v>732</v>
      </c>
      <c r="J58" s="60" t="s">
        <v>733</v>
      </c>
      <c r="K58" s="60" t="s">
        <v>134</v>
      </c>
      <c r="L58" s="60" t="s">
        <v>435</v>
      </c>
      <c r="M58" s="60" t="s">
        <v>436</v>
      </c>
      <c r="N58" s="59">
        <v>136</v>
      </c>
      <c r="O58" s="59" t="s">
        <v>432</v>
      </c>
    </row>
    <row r="59" spans="1:22" x14ac:dyDescent="0.4">
      <c r="A59" s="67">
        <v>57</v>
      </c>
      <c r="B59" s="59" t="str">
        <f t="shared" si="1"/>
        <v>Rokesly Infant &amp; Nursery School</v>
      </c>
      <c r="C59" s="60" t="s">
        <v>734</v>
      </c>
      <c r="D59" s="61">
        <v>102107</v>
      </c>
      <c r="E59" s="60" t="s">
        <v>433</v>
      </c>
      <c r="F59" s="60" t="s">
        <v>735</v>
      </c>
      <c r="G59" s="60" t="s">
        <v>133</v>
      </c>
      <c r="H59" s="60" t="s">
        <v>131</v>
      </c>
      <c r="I59" s="60" t="s">
        <v>434</v>
      </c>
      <c r="J59" s="60" t="s">
        <v>736</v>
      </c>
      <c r="K59" s="60" t="s">
        <v>134</v>
      </c>
      <c r="L59" s="60" t="s">
        <v>435</v>
      </c>
      <c r="M59" s="60" t="s">
        <v>436</v>
      </c>
      <c r="N59" s="59">
        <v>136</v>
      </c>
      <c r="O59" s="59" t="s">
        <v>432</v>
      </c>
    </row>
    <row r="60" spans="1:22" x14ac:dyDescent="0.4">
      <c r="A60" s="67">
        <v>58</v>
      </c>
      <c r="B60" s="59" t="str">
        <f t="shared" si="1"/>
        <v>Rokesly Junior School</v>
      </c>
      <c r="C60" s="60" t="s">
        <v>437</v>
      </c>
      <c r="D60" s="61">
        <v>102106</v>
      </c>
      <c r="E60" s="60" t="s">
        <v>438</v>
      </c>
      <c r="F60" s="60" t="s">
        <v>133</v>
      </c>
      <c r="G60" s="60" t="s">
        <v>133</v>
      </c>
      <c r="H60" s="60" t="s">
        <v>131</v>
      </c>
      <c r="I60" s="60" t="s">
        <v>434</v>
      </c>
      <c r="J60" s="60" t="s">
        <v>737</v>
      </c>
      <c r="K60" s="60" t="s">
        <v>140</v>
      </c>
      <c r="L60" s="60" t="s">
        <v>439</v>
      </c>
      <c r="M60" s="60" t="s">
        <v>440</v>
      </c>
      <c r="N60" s="59">
        <v>137</v>
      </c>
      <c r="O60" s="59" t="s">
        <v>437</v>
      </c>
    </row>
    <row r="61" spans="1:22" x14ac:dyDescent="0.4">
      <c r="A61" s="67">
        <v>59</v>
      </c>
      <c r="B61" s="59" t="str">
        <f t="shared" si="1"/>
        <v>Rowland Hill Nursery School</v>
      </c>
      <c r="C61" s="60" t="s">
        <v>738</v>
      </c>
      <c r="D61" s="61">
        <v>102072</v>
      </c>
      <c r="E61" s="60" t="s">
        <v>173</v>
      </c>
      <c r="F61" s="60" t="s">
        <v>739</v>
      </c>
      <c r="G61" s="60" t="s">
        <v>133</v>
      </c>
      <c r="H61" s="60" t="s">
        <v>131</v>
      </c>
      <c r="I61" s="60" t="s">
        <v>442</v>
      </c>
      <c r="J61" s="60" t="s">
        <v>740</v>
      </c>
      <c r="K61" s="60" t="s">
        <v>140</v>
      </c>
      <c r="L61" s="60" t="s">
        <v>443</v>
      </c>
      <c r="M61" s="60" t="s">
        <v>741</v>
      </c>
      <c r="N61" s="59">
        <v>138</v>
      </c>
      <c r="O61" s="59" t="s">
        <v>441</v>
      </c>
    </row>
    <row r="62" spans="1:22" x14ac:dyDescent="0.4">
      <c r="A62" s="67">
        <v>60</v>
      </c>
      <c r="B62" s="59" t="str">
        <f t="shared" si="1"/>
        <v>Rowland Hill Nursery School &amp; Children's Centre</v>
      </c>
      <c r="C62" s="60" t="s">
        <v>742</v>
      </c>
      <c r="D62" s="61">
        <v>22567</v>
      </c>
      <c r="E62" s="60" t="s">
        <v>173</v>
      </c>
      <c r="F62" s="60" t="s">
        <v>206</v>
      </c>
      <c r="G62" s="60" t="s">
        <v>133</v>
      </c>
      <c r="H62" s="60" t="s">
        <v>133</v>
      </c>
      <c r="I62" s="60" t="s">
        <v>442</v>
      </c>
      <c r="J62" s="60" t="s">
        <v>743</v>
      </c>
      <c r="K62" s="60" t="s">
        <v>140</v>
      </c>
      <c r="L62" s="60" t="s">
        <v>353</v>
      </c>
      <c r="M62" s="60" t="s">
        <v>744</v>
      </c>
      <c r="N62" s="59">
        <v>138</v>
      </c>
      <c r="O62" s="59" t="s">
        <v>441</v>
      </c>
    </row>
    <row r="63" spans="1:22" x14ac:dyDescent="0.4">
      <c r="A63" s="67">
        <v>61</v>
      </c>
      <c r="B63" s="59" t="s">
        <v>1074</v>
      </c>
      <c r="C63" s="60" t="s">
        <v>1074</v>
      </c>
      <c r="D63" s="61">
        <v>132253</v>
      </c>
      <c r="E63" s="60" t="s">
        <v>517</v>
      </c>
      <c r="F63" s="60" t="s">
        <v>133</v>
      </c>
      <c r="G63" s="60" t="s">
        <v>133</v>
      </c>
      <c r="H63" s="60" t="s">
        <v>131</v>
      </c>
      <c r="I63" s="60" t="s">
        <v>518</v>
      </c>
      <c r="J63" s="60" t="s">
        <v>745</v>
      </c>
      <c r="K63" s="60" t="s">
        <v>140</v>
      </c>
      <c r="L63" s="60" t="s">
        <v>746</v>
      </c>
      <c r="M63" s="60" t="s">
        <v>519</v>
      </c>
      <c r="N63" s="59">
        <v>158</v>
      </c>
      <c r="O63" s="59" t="s">
        <v>1074</v>
      </c>
    </row>
    <row r="64" spans="1:22" x14ac:dyDescent="0.4">
      <c r="A64" s="67">
        <v>62</v>
      </c>
      <c r="B64" s="59" t="str">
        <f t="shared" si="1"/>
        <v>South Grove Children's Centre</v>
      </c>
      <c r="C64" s="60" t="s">
        <v>747</v>
      </c>
      <c r="D64" s="61">
        <v>22764</v>
      </c>
      <c r="E64" s="60" t="s">
        <v>516</v>
      </c>
      <c r="F64" s="60" t="s">
        <v>517</v>
      </c>
      <c r="G64" s="60" t="s">
        <v>206</v>
      </c>
      <c r="H64" s="60" t="s">
        <v>131</v>
      </c>
      <c r="I64" s="60" t="s">
        <v>518</v>
      </c>
      <c r="J64" s="60" t="s">
        <v>748</v>
      </c>
      <c r="K64" s="60" t="s">
        <v>140</v>
      </c>
      <c r="L64" s="60" t="s">
        <v>749</v>
      </c>
      <c r="M64" s="60" t="s">
        <v>750</v>
      </c>
      <c r="N64" s="59">
        <v>191</v>
      </c>
      <c r="U64" s="59">
        <v>90</v>
      </c>
      <c r="V64" s="59" t="s">
        <v>298</v>
      </c>
    </row>
    <row r="65" spans="1:22" x14ac:dyDescent="0.4">
      <c r="A65" s="67">
        <v>63</v>
      </c>
      <c r="B65" s="59" t="str">
        <f t="shared" si="1"/>
        <v>South Harringay Infant School</v>
      </c>
      <c r="C65" s="60" t="s">
        <v>520</v>
      </c>
      <c r="D65" s="61">
        <v>102111</v>
      </c>
      <c r="E65" s="60" t="s">
        <v>288</v>
      </c>
      <c r="F65" s="60" t="s">
        <v>657</v>
      </c>
      <c r="G65" s="60" t="s">
        <v>133</v>
      </c>
      <c r="H65" s="60" t="s">
        <v>131</v>
      </c>
      <c r="I65" s="60" t="s">
        <v>289</v>
      </c>
      <c r="J65" s="60" t="s">
        <v>751</v>
      </c>
      <c r="K65" s="60" t="s">
        <v>134</v>
      </c>
      <c r="L65" s="60" t="s">
        <v>752</v>
      </c>
      <c r="M65" s="60" t="s">
        <v>526</v>
      </c>
      <c r="N65" s="59">
        <v>159</v>
      </c>
      <c r="O65" s="59" t="s">
        <v>520</v>
      </c>
    </row>
    <row r="66" spans="1:22" x14ac:dyDescent="0.4">
      <c r="A66" s="67">
        <v>64</v>
      </c>
      <c r="B66" s="59" t="str">
        <f t="shared" si="1"/>
        <v>South Harringay Junior School</v>
      </c>
      <c r="C66" s="60" t="s">
        <v>522</v>
      </c>
      <c r="D66" s="61">
        <v>102110</v>
      </c>
      <c r="E66" s="60" t="s">
        <v>753</v>
      </c>
      <c r="F66" s="60" t="s">
        <v>133</v>
      </c>
      <c r="G66" s="60" t="s">
        <v>133</v>
      </c>
      <c r="H66" s="60" t="s">
        <v>131</v>
      </c>
      <c r="I66" s="60" t="s">
        <v>289</v>
      </c>
      <c r="J66" s="60" t="s">
        <v>751</v>
      </c>
      <c r="K66" s="60" t="s">
        <v>134</v>
      </c>
      <c r="L66" s="60" t="s">
        <v>525</v>
      </c>
      <c r="M66" s="60" t="s">
        <v>526</v>
      </c>
      <c r="N66" s="59">
        <v>160</v>
      </c>
      <c r="O66" s="59" t="s">
        <v>522</v>
      </c>
    </row>
    <row r="67" spans="1:22" x14ac:dyDescent="0.4">
      <c r="A67" s="67">
        <v>65</v>
      </c>
      <c r="B67" s="59" t="str">
        <f t="shared" si="1"/>
        <v>St Aidan's Voluntary Controlled Primary School</v>
      </c>
      <c r="C67" s="60" t="s">
        <v>754</v>
      </c>
      <c r="D67" s="61">
        <v>102132</v>
      </c>
      <c r="E67" s="60" t="s">
        <v>446</v>
      </c>
      <c r="F67" s="60" t="s">
        <v>755</v>
      </c>
      <c r="G67" s="60" t="s">
        <v>133</v>
      </c>
      <c r="H67" s="60" t="s">
        <v>131</v>
      </c>
      <c r="I67" s="60" t="s">
        <v>447</v>
      </c>
      <c r="J67" s="60" t="s">
        <v>756</v>
      </c>
      <c r="K67" s="60" t="s">
        <v>140</v>
      </c>
      <c r="L67" s="60" t="s">
        <v>448</v>
      </c>
      <c r="M67" s="60" t="s">
        <v>449</v>
      </c>
      <c r="N67" s="59">
        <v>139</v>
      </c>
      <c r="O67" s="59" t="s">
        <v>445</v>
      </c>
    </row>
    <row r="68" spans="1:22" x14ac:dyDescent="0.4">
      <c r="A68" s="67">
        <v>66</v>
      </c>
      <c r="B68" s="59" t="str">
        <f t="shared" si="1"/>
        <v>St Ann's CE Primary School</v>
      </c>
      <c r="C68" s="60" t="s">
        <v>757</v>
      </c>
      <c r="D68" s="61">
        <v>139169</v>
      </c>
      <c r="E68" s="60" t="s">
        <v>451</v>
      </c>
      <c r="F68" s="60" t="s">
        <v>133</v>
      </c>
      <c r="G68" s="60" t="s">
        <v>133</v>
      </c>
      <c r="H68" s="60" t="s">
        <v>131</v>
      </c>
      <c r="I68" s="60" t="s">
        <v>452</v>
      </c>
      <c r="J68" s="60" t="s">
        <v>758</v>
      </c>
      <c r="K68" s="60" t="s">
        <v>134</v>
      </c>
      <c r="L68" s="60" t="s">
        <v>380</v>
      </c>
      <c r="M68" s="60" t="s">
        <v>381</v>
      </c>
      <c r="N68" s="59">
        <v>140</v>
      </c>
      <c r="O68" s="59" t="s">
        <v>450</v>
      </c>
    </row>
    <row r="69" spans="1:22" x14ac:dyDescent="0.4">
      <c r="A69" s="67">
        <v>67</v>
      </c>
      <c r="B69" s="59" t="str">
        <f t="shared" si="1"/>
        <v>St Francis de Sales RC Infant School</v>
      </c>
      <c r="C69" s="60" t="s">
        <v>759</v>
      </c>
      <c r="D69" s="61">
        <v>102149</v>
      </c>
      <c r="E69" s="60" t="s">
        <v>458</v>
      </c>
      <c r="F69" s="60" t="s">
        <v>206</v>
      </c>
      <c r="G69" s="60" t="s">
        <v>133</v>
      </c>
      <c r="H69" s="60" t="s">
        <v>131</v>
      </c>
      <c r="I69" s="60" t="s">
        <v>459</v>
      </c>
      <c r="J69" s="60" t="s">
        <v>760</v>
      </c>
      <c r="K69" s="60" t="s">
        <v>761</v>
      </c>
      <c r="L69" s="60" t="s">
        <v>762</v>
      </c>
      <c r="M69" s="60" t="s">
        <v>763</v>
      </c>
      <c r="N69" s="59">
        <v>141</v>
      </c>
      <c r="O69" s="59" t="s">
        <v>454</v>
      </c>
    </row>
    <row r="70" spans="1:22" x14ac:dyDescent="0.4">
      <c r="A70" s="67">
        <v>68</v>
      </c>
      <c r="B70" s="59" t="str">
        <f t="shared" si="1"/>
        <v>St Francis de Sales RC Junior School</v>
      </c>
      <c r="C70" s="60" t="s">
        <v>764</v>
      </c>
      <c r="D70" s="61">
        <v>102143</v>
      </c>
      <c r="E70" s="60" t="s">
        <v>458</v>
      </c>
      <c r="F70" s="60" t="s">
        <v>206</v>
      </c>
      <c r="G70" s="60" t="s">
        <v>133</v>
      </c>
      <c r="H70" s="60" t="s">
        <v>131</v>
      </c>
      <c r="I70" s="60" t="s">
        <v>459</v>
      </c>
      <c r="J70" s="60" t="s">
        <v>760</v>
      </c>
      <c r="K70" s="60" t="s">
        <v>761</v>
      </c>
      <c r="L70" s="60" t="s">
        <v>762</v>
      </c>
      <c r="M70" s="60" t="s">
        <v>763</v>
      </c>
      <c r="N70" s="59">
        <v>142</v>
      </c>
      <c r="O70" s="59" t="s">
        <v>457</v>
      </c>
    </row>
    <row r="71" spans="1:22" x14ac:dyDescent="0.4">
      <c r="A71" s="67">
        <v>69</v>
      </c>
      <c r="B71" s="59" t="str">
        <f t="shared" si="1"/>
        <v>St Gildas' Catholic Junior School</v>
      </c>
      <c r="C71" s="60" t="s">
        <v>765</v>
      </c>
      <c r="D71" s="61">
        <v>102151</v>
      </c>
      <c r="E71" s="60" t="s">
        <v>463</v>
      </c>
      <c r="F71" s="60" t="s">
        <v>133</v>
      </c>
      <c r="G71" s="60" t="s">
        <v>133</v>
      </c>
      <c r="H71" s="60" t="s">
        <v>131</v>
      </c>
      <c r="I71" s="60" t="s">
        <v>464</v>
      </c>
      <c r="J71" s="60" t="s">
        <v>766</v>
      </c>
      <c r="K71" s="60" t="s">
        <v>187</v>
      </c>
      <c r="L71" s="60" t="s">
        <v>465</v>
      </c>
      <c r="M71" s="60" t="s">
        <v>466</v>
      </c>
      <c r="N71" s="59">
        <v>143</v>
      </c>
      <c r="O71" s="59" t="s">
        <v>462</v>
      </c>
    </row>
    <row r="72" spans="1:22" x14ac:dyDescent="0.4">
      <c r="A72" s="67">
        <v>70</v>
      </c>
      <c r="B72" s="59" t="str">
        <f t="shared" si="1"/>
        <v>St Ignatius RC Primary School</v>
      </c>
      <c r="C72" s="60" t="s">
        <v>767</v>
      </c>
      <c r="D72" s="61">
        <v>102144</v>
      </c>
      <c r="E72" s="60" t="s">
        <v>768</v>
      </c>
      <c r="F72" s="60" t="s">
        <v>206</v>
      </c>
      <c r="G72" s="60" t="s">
        <v>133</v>
      </c>
      <c r="H72" s="60" t="s">
        <v>131</v>
      </c>
      <c r="I72" s="60" t="s">
        <v>469</v>
      </c>
      <c r="J72" s="60" t="s">
        <v>769</v>
      </c>
      <c r="K72" s="60" t="s">
        <v>134</v>
      </c>
      <c r="L72" s="60" t="s">
        <v>770</v>
      </c>
      <c r="M72" s="60" t="s">
        <v>471</v>
      </c>
      <c r="N72" s="59">
        <v>144</v>
      </c>
      <c r="O72" s="59" t="s">
        <v>467</v>
      </c>
    </row>
    <row r="73" spans="1:22" x14ac:dyDescent="0.4">
      <c r="A73" s="67">
        <v>71</v>
      </c>
      <c r="B73" s="59" t="str">
        <f t="shared" si="1"/>
        <v>St James Church of England Primary School</v>
      </c>
      <c r="C73" s="60" t="s">
        <v>771</v>
      </c>
      <c r="D73" s="61">
        <v>102136</v>
      </c>
      <c r="E73" s="60" t="s">
        <v>473</v>
      </c>
      <c r="F73" s="60" t="s">
        <v>200</v>
      </c>
      <c r="G73" s="60" t="s">
        <v>133</v>
      </c>
      <c r="H73" s="60" t="s">
        <v>131</v>
      </c>
      <c r="I73" s="60" t="s">
        <v>474</v>
      </c>
      <c r="J73" s="60" t="s">
        <v>772</v>
      </c>
      <c r="K73" s="60" t="s">
        <v>140</v>
      </c>
      <c r="L73" s="60" t="s">
        <v>475</v>
      </c>
      <c r="M73" s="60" t="s">
        <v>773</v>
      </c>
      <c r="N73" s="59">
        <v>145</v>
      </c>
      <c r="O73" s="59" t="s">
        <v>472</v>
      </c>
    </row>
    <row r="74" spans="1:22" x14ac:dyDescent="0.4">
      <c r="A74" s="67">
        <v>72</v>
      </c>
      <c r="B74" s="59" t="str">
        <f t="shared" si="1"/>
        <v>St John Vianney RC Primary School</v>
      </c>
      <c r="C74" s="60" t="s">
        <v>774</v>
      </c>
      <c r="D74" s="61">
        <v>102152</v>
      </c>
      <c r="E74" s="60" t="s">
        <v>478</v>
      </c>
      <c r="F74" s="60" t="s">
        <v>206</v>
      </c>
      <c r="G74" s="60" t="s">
        <v>133</v>
      </c>
      <c r="H74" s="60" t="s">
        <v>131</v>
      </c>
      <c r="I74" s="60" t="s">
        <v>479</v>
      </c>
      <c r="J74" s="60" t="s">
        <v>775</v>
      </c>
      <c r="K74" s="60" t="s">
        <v>134</v>
      </c>
      <c r="L74" s="60" t="s">
        <v>480</v>
      </c>
      <c r="M74" s="60" t="s">
        <v>416</v>
      </c>
      <c r="N74" s="59">
        <v>146</v>
      </c>
      <c r="O74" s="59" t="s">
        <v>477</v>
      </c>
    </row>
    <row r="75" spans="1:22" x14ac:dyDescent="0.4">
      <c r="A75" s="67">
        <v>73</v>
      </c>
      <c r="B75" s="59" t="str">
        <f t="shared" si="1"/>
        <v>St Martin of Porres RC Primary School</v>
      </c>
      <c r="C75" s="60" t="s">
        <v>776</v>
      </c>
      <c r="D75" s="61">
        <v>102150</v>
      </c>
      <c r="E75" s="60" t="s">
        <v>482</v>
      </c>
      <c r="F75" s="60" t="s">
        <v>777</v>
      </c>
      <c r="G75" s="60" t="s">
        <v>133</v>
      </c>
      <c r="H75" s="60" t="s">
        <v>131</v>
      </c>
      <c r="I75" s="60" t="s">
        <v>483</v>
      </c>
      <c r="J75" s="60" t="s">
        <v>778</v>
      </c>
      <c r="K75" s="60" t="s">
        <v>187</v>
      </c>
      <c r="L75" s="60" t="s">
        <v>484</v>
      </c>
      <c r="M75" s="60" t="s">
        <v>485</v>
      </c>
      <c r="N75" s="59">
        <v>147</v>
      </c>
      <c r="O75" s="59" t="s">
        <v>481</v>
      </c>
    </row>
    <row r="76" spans="1:22" x14ac:dyDescent="0.4">
      <c r="A76" s="67">
        <v>74</v>
      </c>
      <c r="B76" s="59" t="str">
        <f t="shared" si="1"/>
        <v>St Mary's CofE Primary School</v>
      </c>
      <c r="C76" s="60" t="s">
        <v>779</v>
      </c>
      <c r="D76" s="61">
        <v>102139</v>
      </c>
      <c r="E76" s="60" t="s">
        <v>486</v>
      </c>
      <c r="F76" s="60" t="s">
        <v>179</v>
      </c>
      <c r="G76" s="60" t="s">
        <v>133</v>
      </c>
      <c r="H76" s="60" t="s">
        <v>131</v>
      </c>
      <c r="I76" s="60" t="s">
        <v>487</v>
      </c>
      <c r="J76" s="60" t="s">
        <v>780</v>
      </c>
      <c r="K76" s="60" t="s">
        <v>134</v>
      </c>
      <c r="L76" s="60" t="s">
        <v>489</v>
      </c>
      <c r="M76" s="60" t="s">
        <v>577</v>
      </c>
      <c r="N76" s="59">
        <v>149</v>
      </c>
      <c r="O76" s="59" t="s">
        <v>579</v>
      </c>
      <c r="U76" s="59">
        <v>148</v>
      </c>
      <c r="V76" s="59" t="s">
        <v>578</v>
      </c>
    </row>
    <row r="77" spans="1:22" x14ac:dyDescent="0.4">
      <c r="A77" s="67">
        <v>75</v>
      </c>
      <c r="B77" s="59" t="str">
        <f t="shared" ref="B77:B108" si="2">C77</f>
        <v>St Mary's Priory RC Infant School</v>
      </c>
      <c r="C77" s="60" t="s">
        <v>781</v>
      </c>
      <c r="D77" s="61">
        <v>102147</v>
      </c>
      <c r="E77" s="60" t="s">
        <v>491</v>
      </c>
      <c r="F77" s="60" t="s">
        <v>206</v>
      </c>
      <c r="G77" s="60" t="s">
        <v>133</v>
      </c>
      <c r="H77" s="60" t="s">
        <v>131</v>
      </c>
      <c r="I77" s="60" t="s">
        <v>492</v>
      </c>
      <c r="J77" s="60" t="s">
        <v>782</v>
      </c>
      <c r="K77" s="60" t="s">
        <v>134</v>
      </c>
      <c r="L77" s="60" t="s">
        <v>480</v>
      </c>
      <c r="M77" s="60" t="s">
        <v>783</v>
      </c>
      <c r="N77" s="59">
        <v>150</v>
      </c>
    </row>
    <row r="78" spans="1:22" x14ac:dyDescent="0.4">
      <c r="A78" s="67">
        <v>76</v>
      </c>
      <c r="B78" s="59" t="str">
        <f t="shared" si="2"/>
        <v>St Mary's Priory RC Junior School</v>
      </c>
      <c r="C78" s="60" t="s">
        <v>784</v>
      </c>
      <c r="D78" s="61">
        <v>102145</v>
      </c>
      <c r="E78" s="60" t="s">
        <v>491</v>
      </c>
      <c r="F78" s="60" t="s">
        <v>133</v>
      </c>
      <c r="G78" s="60" t="s">
        <v>133</v>
      </c>
      <c r="H78" s="60" t="s">
        <v>131</v>
      </c>
      <c r="I78" s="60" t="s">
        <v>492</v>
      </c>
      <c r="J78" s="60" t="s">
        <v>782</v>
      </c>
      <c r="K78" s="60" t="s">
        <v>134</v>
      </c>
      <c r="L78" s="60" t="s">
        <v>480</v>
      </c>
      <c r="M78" s="60" t="s">
        <v>783</v>
      </c>
      <c r="N78" s="59">
        <v>151</v>
      </c>
    </row>
    <row r="79" spans="1:22" x14ac:dyDescent="0.4">
      <c r="A79" s="67">
        <v>77</v>
      </c>
      <c r="B79" s="59" t="str">
        <f t="shared" si="2"/>
        <v>St Michael's CofE Primary School</v>
      </c>
      <c r="C79" s="60" t="s">
        <v>785</v>
      </c>
      <c r="D79" s="61">
        <v>139175</v>
      </c>
      <c r="E79" s="60" t="s">
        <v>315</v>
      </c>
      <c r="F79" s="60" t="s">
        <v>185</v>
      </c>
      <c r="G79" s="60" t="s">
        <v>133</v>
      </c>
      <c r="H79" s="60" t="s">
        <v>131</v>
      </c>
      <c r="I79" s="60" t="s">
        <v>500</v>
      </c>
      <c r="J79" s="60" t="s">
        <v>786</v>
      </c>
      <c r="K79" s="60" t="s">
        <v>134</v>
      </c>
      <c r="L79" s="60" t="s">
        <v>380</v>
      </c>
      <c r="M79" s="60" t="s">
        <v>381</v>
      </c>
      <c r="N79" s="59">
        <v>153</v>
      </c>
      <c r="O79" s="59" t="s">
        <v>499</v>
      </c>
    </row>
    <row r="80" spans="1:22" x14ac:dyDescent="0.4">
      <c r="A80" s="67">
        <v>78</v>
      </c>
      <c r="B80" s="59" t="str">
        <f t="shared" si="2"/>
        <v>St Michael's CofE Voluntary Aided Primary School</v>
      </c>
      <c r="C80" s="60" t="s">
        <v>787</v>
      </c>
      <c r="D80" s="61">
        <v>102135</v>
      </c>
      <c r="E80" s="60" t="s">
        <v>496</v>
      </c>
      <c r="F80" s="60" t="s">
        <v>194</v>
      </c>
      <c r="G80" s="60" t="s">
        <v>133</v>
      </c>
      <c r="H80" s="60" t="s">
        <v>131</v>
      </c>
      <c r="I80" s="60" t="s">
        <v>497</v>
      </c>
      <c r="J80" s="60" t="s">
        <v>788</v>
      </c>
      <c r="K80" s="60" t="s">
        <v>187</v>
      </c>
      <c r="L80" s="60" t="s">
        <v>196</v>
      </c>
      <c r="M80" s="60" t="s">
        <v>498</v>
      </c>
      <c r="N80" s="59">
        <v>152</v>
      </c>
      <c r="O80" s="59" t="s">
        <v>495</v>
      </c>
    </row>
    <row r="81" spans="1:22" x14ac:dyDescent="0.4">
      <c r="A81" s="67">
        <v>79</v>
      </c>
      <c r="B81" s="59" t="str">
        <f t="shared" si="2"/>
        <v>St Paul's and All Hallows CofE Infant School</v>
      </c>
      <c r="C81" s="60" t="s">
        <v>789</v>
      </c>
      <c r="D81" s="61">
        <v>139176</v>
      </c>
      <c r="E81" s="60" t="s">
        <v>503</v>
      </c>
      <c r="F81" s="60" t="s">
        <v>133</v>
      </c>
      <c r="G81" s="60" t="s">
        <v>133</v>
      </c>
      <c r="H81" s="60" t="s">
        <v>131</v>
      </c>
      <c r="I81" s="60" t="s">
        <v>504</v>
      </c>
      <c r="J81" s="60" t="s">
        <v>790</v>
      </c>
      <c r="K81" s="60" t="s">
        <v>187</v>
      </c>
      <c r="L81" s="60" t="s">
        <v>505</v>
      </c>
      <c r="M81" s="60" t="s">
        <v>791</v>
      </c>
      <c r="N81" s="59">
        <v>154</v>
      </c>
      <c r="O81" s="59" t="s">
        <v>580</v>
      </c>
    </row>
    <row r="82" spans="1:22" x14ac:dyDescent="0.4">
      <c r="A82" s="67">
        <v>80</v>
      </c>
      <c r="B82" s="59" t="str">
        <f t="shared" si="2"/>
        <v>St Paul's and All Hallows CofE Junior School</v>
      </c>
      <c r="C82" s="60" t="s">
        <v>792</v>
      </c>
      <c r="D82" s="61">
        <v>139177</v>
      </c>
      <c r="E82" s="60" t="s">
        <v>793</v>
      </c>
      <c r="F82" s="60" t="s">
        <v>133</v>
      </c>
      <c r="G82" s="60" t="s">
        <v>133</v>
      </c>
      <c r="H82" s="60" t="s">
        <v>131</v>
      </c>
      <c r="I82" s="60" t="s">
        <v>508</v>
      </c>
      <c r="J82" s="60" t="s">
        <v>790</v>
      </c>
      <c r="K82" s="60" t="s">
        <v>187</v>
      </c>
      <c r="L82" s="60" t="s">
        <v>505</v>
      </c>
      <c r="M82" s="60" t="s">
        <v>791</v>
      </c>
      <c r="N82" s="59">
        <v>155</v>
      </c>
      <c r="O82" s="59" t="s">
        <v>581</v>
      </c>
    </row>
    <row r="83" spans="1:22" x14ac:dyDescent="0.4">
      <c r="A83" s="67">
        <v>81</v>
      </c>
      <c r="B83" s="59" t="str">
        <f t="shared" si="2"/>
        <v>St Paul's RC Primary School</v>
      </c>
      <c r="C83" s="60" t="s">
        <v>794</v>
      </c>
      <c r="D83" s="61">
        <v>102146</v>
      </c>
      <c r="E83" s="60" t="s">
        <v>510</v>
      </c>
      <c r="F83" s="60" t="s">
        <v>185</v>
      </c>
      <c r="G83" s="60" t="s">
        <v>133</v>
      </c>
      <c r="H83" s="60" t="s">
        <v>131</v>
      </c>
      <c r="I83" s="60" t="s">
        <v>511</v>
      </c>
      <c r="J83" s="60" t="s">
        <v>795</v>
      </c>
      <c r="K83" s="60" t="s">
        <v>187</v>
      </c>
      <c r="L83" s="60" t="s">
        <v>484</v>
      </c>
      <c r="M83" s="60" t="s">
        <v>485</v>
      </c>
      <c r="N83" s="59">
        <v>156</v>
      </c>
      <c r="O83" s="59" t="s">
        <v>509</v>
      </c>
    </row>
    <row r="84" spans="1:22" x14ac:dyDescent="0.4">
      <c r="A84" s="67">
        <v>82</v>
      </c>
      <c r="B84" s="59" t="str">
        <f t="shared" si="2"/>
        <v>St Peter-in-Chains RC Infant School</v>
      </c>
      <c r="C84" s="60" t="s">
        <v>796</v>
      </c>
      <c r="D84" s="61">
        <v>102148</v>
      </c>
      <c r="E84" s="60" t="s">
        <v>513</v>
      </c>
      <c r="F84" s="60" t="s">
        <v>133</v>
      </c>
      <c r="G84" s="60" t="s">
        <v>133</v>
      </c>
      <c r="H84" s="60" t="s">
        <v>131</v>
      </c>
      <c r="I84" s="60" t="s">
        <v>514</v>
      </c>
      <c r="J84" s="60" t="s">
        <v>797</v>
      </c>
      <c r="K84" s="60" t="s">
        <v>634</v>
      </c>
      <c r="L84" s="60" t="s">
        <v>798</v>
      </c>
      <c r="M84" s="60" t="s">
        <v>799</v>
      </c>
      <c r="N84" s="59">
        <v>157</v>
      </c>
      <c r="O84" s="59" t="s">
        <v>512</v>
      </c>
    </row>
    <row r="85" spans="1:22" x14ac:dyDescent="0.4">
      <c r="A85" s="67">
        <v>83</v>
      </c>
      <c r="B85" s="59" t="str">
        <f t="shared" si="2"/>
        <v>St Thomas More Catholic School</v>
      </c>
      <c r="C85" s="60" t="s">
        <v>800</v>
      </c>
      <c r="D85" s="61">
        <v>139362</v>
      </c>
      <c r="E85" s="60" t="s">
        <v>168</v>
      </c>
      <c r="F85" s="60" t="s">
        <v>185</v>
      </c>
      <c r="G85" s="60" t="s">
        <v>133</v>
      </c>
      <c r="H85" s="60" t="s">
        <v>131</v>
      </c>
      <c r="I85" s="60" t="s">
        <v>801</v>
      </c>
      <c r="J85" s="60" t="s">
        <v>802</v>
      </c>
      <c r="K85" s="60" t="s">
        <v>134</v>
      </c>
      <c r="L85" s="60" t="s">
        <v>208</v>
      </c>
      <c r="M85" s="60" t="s">
        <v>803</v>
      </c>
      <c r="N85" s="59">
        <v>10</v>
      </c>
      <c r="O85" s="59" t="s">
        <v>167</v>
      </c>
    </row>
    <row r="86" spans="1:22" x14ac:dyDescent="0.4">
      <c r="A86" s="67">
        <v>84</v>
      </c>
      <c r="B86" s="59" t="str">
        <f t="shared" si="2"/>
        <v>Stamford Hill Primary School</v>
      </c>
      <c r="C86" s="60" t="s">
        <v>527</v>
      </c>
      <c r="D86" s="61">
        <v>102112</v>
      </c>
      <c r="E86" s="60" t="s">
        <v>528</v>
      </c>
      <c r="F86" s="60" t="s">
        <v>133</v>
      </c>
      <c r="G86" s="60" t="s">
        <v>133</v>
      </c>
      <c r="H86" s="60" t="s">
        <v>131</v>
      </c>
      <c r="I86" s="60" t="s">
        <v>529</v>
      </c>
      <c r="J86" s="60" t="s">
        <v>804</v>
      </c>
      <c r="K86" s="60" t="s">
        <v>140</v>
      </c>
      <c r="L86" s="60" t="s">
        <v>353</v>
      </c>
      <c r="M86" s="60" t="s">
        <v>354</v>
      </c>
      <c r="N86" s="59">
        <v>161</v>
      </c>
      <c r="O86" s="59" t="s">
        <v>527</v>
      </c>
    </row>
    <row r="87" spans="1:22" x14ac:dyDescent="0.4">
      <c r="A87" s="67">
        <v>85</v>
      </c>
      <c r="B87" s="59" t="str">
        <f t="shared" si="2"/>
        <v>Stonecroft Children's Centre</v>
      </c>
      <c r="C87" s="60" t="s">
        <v>259</v>
      </c>
      <c r="D87" s="61">
        <v>22947</v>
      </c>
      <c r="E87" s="60" t="s">
        <v>260</v>
      </c>
      <c r="F87" s="60" t="s">
        <v>133</v>
      </c>
      <c r="G87" s="60" t="s">
        <v>133</v>
      </c>
      <c r="H87" s="60" t="s">
        <v>179</v>
      </c>
      <c r="I87" s="60" t="s">
        <v>261</v>
      </c>
      <c r="J87" s="60" t="s">
        <v>805</v>
      </c>
      <c r="K87" s="60" t="s">
        <v>140</v>
      </c>
      <c r="L87" s="60" t="s">
        <v>806</v>
      </c>
      <c r="M87" s="60" t="s">
        <v>807</v>
      </c>
      <c r="N87" s="59">
        <v>73</v>
      </c>
      <c r="O87" s="59" t="s">
        <v>259</v>
      </c>
    </row>
    <row r="88" spans="1:22" x14ac:dyDescent="0.4">
      <c r="A88" s="67">
        <v>86</v>
      </c>
      <c r="B88" s="59" t="str">
        <f t="shared" si="2"/>
        <v>Stroud Green Children's Centre</v>
      </c>
      <c r="C88" s="60" t="s">
        <v>808</v>
      </c>
      <c r="D88" s="61">
        <v>22966</v>
      </c>
      <c r="E88" s="60" t="s">
        <v>532</v>
      </c>
      <c r="F88" s="60" t="s">
        <v>533</v>
      </c>
      <c r="G88" s="60" t="s">
        <v>133</v>
      </c>
      <c r="H88" s="60" t="s">
        <v>809</v>
      </c>
      <c r="I88" s="60" t="s">
        <v>534</v>
      </c>
      <c r="J88" s="60" t="s">
        <v>810</v>
      </c>
      <c r="K88" s="60" t="s">
        <v>140</v>
      </c>
      <c r="L88" s="60" t="s">
        <v>535</v>
      </c>
      <c r="M88" s="60" t="s">
        <v>536</v>
      </c>
      <c r="N88" s="59">
        <v>192</v>
      </c>
    </row>
    <row r="89" spans="1:22" x14ac:dyDescent="0.4">
      <c r="A89" s="67">
        <v>87</v>
      </c>
      <c r="B89" s="59" t="str">
        <f t="shared" si="2"/>
        <v>Stroud Green Primary School</v>
      </c>
      <c r="C89" s="60" t="s">
        <v>532</v>
      </c>
      <c r="D89" s="61">
        <v>131096</v>
      </c>
      <c r="E89" s="60" t="s">
        <v>533</v>
      </c>
      <c r="F89" s="60" t="s">
        <v>133</v>
      </c>
      <c r="G89" s="60" t="s">
        <v>133</v>
      </c>
      <c r="H89" s="60" t="s">
        <v>131</v>
      </c>
      <c r="I89" s="60" t="s">
        <v>534</v>
      </c>
      <c r="J89" s="60" t="s">
        <v>811</v>
      </c>
      <c r="K89" s="60" t="s">
        <v>140</v>
      </c>
      <c r="L89" s="60" t="s">
        <v>535</v>
      </c>
      <c r="M89" s="60" t="s">
        <v>536</v>
      </c>
      <c r="N89" s="59">
        <v>162</v>
      </c>
      <c r="O89" s="59" t="s">
        <v>532</v>
      </c>
    </row>
    <row r="90" spans="1:22" x14ac:dyDescent="0.4">
      <c r="A90" s="67">
        <v>88</v>
      </c>
      <c r="B90" s="59" t="str">
        <f t="shared" si="2"/>
        <v>Tetherdown Primary School</v>
      </c>
      <c r="C90" s="60" t="s">
        <v>537</v>
      </c>
      <c r="D90" s="61">
        <v>102098</v>
      </c>
      <c r="E90" s="60" t="s">
        <v>538</v>
      </c>
      <c r="F90" s="60" t="s">
        <v>133</v>
      </c>
      <c r="G90" s="60" t="s">
        <v>133</v>
      </c>
      <c r="H90" s="60" t="s">
        <v>131</v>
      </c>
      <c r="I90" s="60" t="s">
        <v>539</v>
      </c>
      <c r="J90" s="60" t="s">
        <v>812</v>
      </c>
      <c r="K90" s="60" t="s">
        <v>134</v>
      </c>
      <c r="L90" s="60" t="s">
        <v>146</v>
      </c>
      <c r="M90" s="60" t="s">
        <v>540</v>
      </c>
      <c r="N90" s="59">
        <v>163</v>
      </c>
      <c r="O90" s="59" t="s">
        <v>537</v>
      </c>
    </row>
    <row r="91" spans="1:22" x14ac:dyDescent="0.4">
      <c r="A91" s="67">
        <v>89</v>
      </c>
      <c r="B91" s="59" t="str">
        <f t="shared" si="2"/>
        <v>The Brook School</v>
      </c>
      <c r="C91" s="60" t="s">
        <v>813</v>
      </c>
      <c r="D91" s="61">
        <v>102177</v>
      </c>
      <c r="E91" s="60" t="s">
        <v>205</v>
      </c>
      <c r="F91" s="60" t="s">
        <v>206</v>
      </c>
      <c r="G91" s="60" t="s">
        <v>133</v>
      </c>
      <c r="H91" s="60" t="s">
        <v>131</v>
      </c>
      <c r="I91" s="60" t="s">
        <v>207</v>
      </c>
      <c r="J91" s="60" t="s">
        <v>814</v>
      </c>
      <c r="K91" s="60" t="s">
        <v>140</v>
      </c>
      <c r="L91" s="60" t="s">
        <v>215</v>
      </c>
      <c r="M91" s="60" t="s">
        <v>161</v>
      </c>
      <c r="N91" s="59">
        <v>44</v>
      </c>
      <c r="O91" s="59" t="s">
        <v>214</v>
      </c>
    </row>
    <row r="92" spans="1:22" x14ac:dyDescent="0.4">
      <c r="A92" s="67">
        <v>90</v>
      </c>
      <c r="B92" s="59" t="str">
        <f t="shared" si="2"/>
        <v>The Devonshire Hill Nursery &amp;  Primary School</v>
      </c>
      <c r="C92" s="60" t="s">
        <v>815</v>
      </c>
      <c r="D92" s="61">
        <v>102087</v>
      </c>
      <c r="E92" s="60" t="s">
        <v>351</v>
      </c>
      <c r="F92" s="60" t="s">
        <v>133</v>
      </c>
      <c r="G92" s="60" t="s">
        <v>133</v>
      </c>
      <c r="H92" s="60" t="s">
        <v>131</v>
      </c>
      <c r="I92" s="60" t="s">
        <v>352</v>
      </c>
      <c r="J92" s="60" t="s">
        <v>816</v>
      </c>
      <c r="K92" s="60" t="s">
        <v>140</v>
      </c>
      <c r="L92" s="60" t="s">
        <v>353</v>
      </c>
      <c r="M92" s="60" t="s">
        <v>354</v>
      </c>
      <c r="N92" s="59">
        <v>114</v>
      </c>
      <c r="O92" s="59" t="s">
        <v>350</v>
      </c>
      <c r="U92" s="59">
        <v>79</v>
      </c>
      <c r="V92" s="59" t="s">
        <v>287</v>
      </c>
    </row>
    <row r="93" spans="1:22" x14ac:dyDescent="0.4">
      <c r="A93" s="67">
        <v>91</v>
      </c>
      <c r="B93" s="59" t="str">
        <f t="shared" si="2"/>
        <v>The Grove School</v>
      </c>
      <c r="C93" s="60" t="s">
        <v>1057</v>
      </c>
      <c r="D93" s="61">
        <v>145917</v>
      </c>
      <c r="E93" s="60" t="s">
        <v>1053</v>
      </c>
      <c r="F93" s="60" t="s">
        <v>206</v>
      </c>
      <c r="G93" s="60" t="s">
        <v>133</v>
      </c>
      <c r="H93" s="60" t="s">
        <v>131</v>
      </c>
      <c r="I93" s="60" t="s">
        <v>1054</v>
      </c>
      <c r="J93" s="60" t="s">
        <v>1055</v>
      </c>
      <c r="K93" s="60" t="s">
        <v>140</v>
      </c>
      <c r="L93" s="60" t="s">
        <v>819</v>
      </c>
      <c r="M93" s="60" t="s">
        <v>820</v>
      </c>
      <c r="N93" s="59">
        <v>195</v>
      </c>
      <c r="U93" s="59">
        <v>43</v>
      </c>
      <c r="V93" s="59" t="s">
        <v>212</v>
      </c>
    </row>
    <row r="94" spans="1:22" x14ac:dyDescent="0.4">
      <c r="A94" s="67">
        <v>92</v>
      </c>
      <c r="B94" s="59" t="str">
        <f t="shared" si="2"/>
        <v>The Ladder Children's Centre</v>
      </c>
      <c r="C94" s="60" t="s">
        <v>821</v>
      </c>
      <c r="D94" s="61">
        <v>23202</v>
      </c>
      <c r="E94" s="60" t="s">
        <v>822</v>
      </c>
      <c r="F94" s="60" t="s">
        <v>288</v>
      </c>
      <c r="G94" s="60" t="s">
        <v>133</v>
      </c>
      <c r="H94" s="60" t="s">
        <v>133</v>
      </c>
      <c r="I94" s="60" t="s">
        <v>289</v>
      </c>
      <c r="J94" s="60" t="s">
        <v>823</v>
      </c>
      <c r="K94" s="60" t="s">
        <v>134</v>
      </c>
      <c r="L94" s="60" t="s">
        <v>181</v>
      </c>
      <c r="M94" s="60" t="s">
        <v>521</v>
      </c>
      <c r="N94" s="59">
        <v>193</v>
      </c>
    </row>
    <row r="95" spans="1:22" x14ac:dyDescent="0.4">
      <c r="A95" s="67">
        <v>93</v>
      </c>
      <c r="B95" s="59" t="str">
        <f t="shared" si="2"/>
        <v>The Mulberry Primary School</v>
      </c>
      <c r="C95" s="60" t="s">
        <v>357</v>
      </c>
      <c r="D95" s="61">
        <v>133707</v>
      </c>
      <c r="E95" s="60" t="s">
        <v>358</v>
      </c>
      <c r="F95" s="60" t="s">
        <v>206</v>
      </c>
      <c r="G95" s="60" t="s">
        <v>133</v>
      </c>
      <c r="H95" s="60" t="s">
        <v>131</v>
      </c>
      <c r="I95" s="60" t="s">
        <v>359</v>
      </c>
      <c r="J95" s="60" t="s">
        <v>824</v>
      </c>
      <c r="K95" s="60" t="s">
        <v>187</v>
      </c>
      <c r="L95" s="60" t="s">
        <v>360</v>
      </c>
      <c r="M95" s="60" t="s">
        <v>361</v>
      </c>
      <c r="N95" s="59">
        <v>116</v>
      </c>
      <c r="O95" s="59" t="s">
        <v>357</v>
      </c>
    </row>
    <row r="96" spans="1:22" x14ac:dyDescent="0.4">
      <c r="A96" s="67">
        <v>94</v>
      </c>
      <c r="B96" s="59" t="str">
        <f t="shared" si="2"/>
        <v>The Triangle Centre</v>
      </c>
      <c r="C96" s="60" t="s">
        <v>825</v>
      </c>
      <c r="D96" s="61">
        <v>23270</v>
      </c>
      <c r="E96" s="60" t="s">
        <v>826</v>
      </c>
      <c r="F96" s="60" t="s">
        <v>133</v>
      </c>
      <c r="G96" s="60" t="s">
        <v>133</v>
      </c>
      <c r="H96" s="60" t="s">
        <v>133</v>
      </c>
      <c r="I96" s="60" t="s">
        <v>256</v>
      </c>
      <c r="J96" s="60" t="s">
        <v>827</v>
      </c>
      <c r="K96" s="60" t="s">
        <v>140</v>
      </c>
      <c r="L96" s="60" t="s">
        <v>420</v>
      </c>
      <c r="M96" s="60" t="s">
        <v>762</v>
      </c>
      <c r="N96" s="59">
        <v>81</v>
      </c>
      <c r="O96" s="59" t="s">
        <v>293</v>
      </c>
    </row>
    <row r="97" spans="1:22" x14ac:dyDescent="0.4">
      <c r="A97" s="67">
        <v>95</v>
      </c>
      <c r="B97" s="59" t="str">
        <f t="shared" si="2"/>
        <v>The Willow Primary School</v>
      </c>
      <c r="C97" s="60" t="s">
        <v>828</v>
      </c>
      <c r="D97" s="61">
        <v>102131</v>
      </c>
      <c r="E97" s="60" t="s">
        <v>205</v>
      </c>
      <c r="F97" s="60" t="s">
        <v>133</v>
      </c>
      <c r="G97" s="60" t="s">
        <v>206</v>
      </c>
      <c r="H97" s="60" t="s">
        <v>131</v>
      </c>
      <c r="I97" s="60" t="s">
        <v>207</v>
      </c>
      <c r="J97" s="60" t="s">
        <v>829</v>
      </c>
      <c r="K97" s="60" t="s">
        <v>140</v>
      </c>
      <c r="L97" s="60" t="s">
        <v>321</v>
      </c>
      <c r="M97" s="60" t="s">
        <v>322</v>
      </c>
      <c r="N97" s="59">
        <v>106</v>
      </c>
      <c r="O97" s="59" t="s">
        <v>320</v>
      </c>
    </row>
    <row r="98" spans="1:22" x14ac:dyDescent="0.4">
      <c r="A98" s="67">
        <v>96</v>
      </c>
      <c r="B98" s="59" t="str">
        <f t="shared" si="2"/>
        <v>Tiverton Primary School</v>
      </c>
      <c r="C98" s="60" t="s">
        <v>541</v>
      </c>
      <c r="D98" s="61">
        <v>102120</v>
      </c>
      <c r="E98" s="60" t="s">
        <v>542</v>
      </c>
      <c r="F98" s="60" t="s">
        <v>133</v>
      </c>
      <c r="G98" s="60" t="s">
        <v>133</v>
      </c>
      <c r="H98" s="60" t="s">
        <v>131</v>
      </c>
      <c r="I98" s="60" t="s">
        <v>543</v>
      </c>
      <c r="J98" s="60" t="s">
        <v>830</v>
      </c>
      <c r="K98" s="60" t="s">
        <v>140</v>
      </c>
      <c r="L98" s="60" t="s">
        <v>544</v>
      </c>
      <c r="M98" s="60" t="s">
        <v>545</v>
      </c>
      <c r="N98" s="59">
        <v>164</v>
      </c>
      <c r="O98" s="59" t="s">
        <v>541</v>
      </c>
    </row>
    <row r="99" spans="1:22" x14ac:dyDescent="0.4">
      <c r="A99" s="67">
        <v>97</v>
      </c>
      <c r="B99" s="59" t="str">
        <f t="shared" si="2"/>
        <v>Trinity Primary Academy</v>
      </c>
      <c r="C99" s="60" t="s">
        <v>831</v>
      </c>
      <c r="D99" s="61">
        <v>138589</v>
      </c>
      <c r="E99" s="60" t="s">
        <v>315</v>
      </c>
      <c r="F99" s="60" t="s">
        <v>185</v>
      </c>
      <c r="G99" s="60" t="s">
        <v>133</v>
      </c>
      <c r="H99" s="60" t="s">
        <v>131</v>
      </c>
      <c r="I99" s="60" t="s">
        <v>401</v>
      </c>
      <c r="J99" s="60" t="s">
        <v>832</v>
      </c>
      <c r="K99" s="60" t="s">
        <v>140</v>
      </c>
      <c r="L99" s="60" t="s">
        <v>833</v>
      </c>
      <c r="M99" s="60" t="s">
        <v>834</v>
      </c>
      <c r="N99" s="59">
        <v>127</v>
      </c>
      <c r="O99" s="59" t="s">
        <v>576</v>
      </c>
      <c r="U99" s="59">
        <v>78</v>
      </c>
      <c r="V99" s="59" t="s">
        <v>283</v>
      </c>
    </row>
    <row r="100" spans="1:22" x14ac:dyDescent="0.4">
      <c r="A100" s="67">
        <v>98</v>
      </c>
      <c r="B100" s="59" t="str">
        <f t="shared" si="2"/>
        <v>Vale School</v>
      </c>
      <c r="C100" s="106" t="s">
        <v>835</v>
      </c>
      <c r="D100" s="107">
        <v>102176</v>
      </c>
      <c r="E100" s="106" t="s">
        <v>158</v>
      </c>
      <c r="F100" s="106" t="s">
        <v>133</v>
      </c>
      <c r="G100" s="106" t="s">
        <v>206</v>
      </c>
      <c r="H100" s="106" t="s">
        <v>131</v>
      </c>
      <c r="I100" s="106" t="s">
        <v>159</v>
      </c>
      <c r="J100" s="106" t="s">
        <v>836</v>
      </c>
      <c r="K100" s="106" t="s">
        <v>140</v>
      </c>
      <c r="L100" s="106" t="s">
        <v>227</v>
      </c>
      <c r="M100" s="106" t="s">
        <v>228</v>
      </c>
      <c r="N100" s="59">
        <v>48</v>
      </c>
      <c r="O100" s="59" t="s">
        <v>229</v>
      </c>
      <c r="U100" s="59">
        <v>49</v>
      </c>
      <c r="V100" s="59" t="s">
        <v>231</v>
      </c>
    </row>
    <row r="101" spans="1:22" x14ac:dyDescent="0.4">
      <c r="A101" s="67">
        <v>99</v>
      </c>
      <c r="B101" s="59" t="str">
        <f t="shared" si="2"/>
        <v>Vale School - Inclusion Scheme</v>
      </c>
      <c r="C101" s="60" t="s">
        <v>981</v>
      </c>
      <c r="D101" s="61"/>
      <c r="E101" s="60" t="s">
        <v>232</v>
      </c>
      <c r="F101" s="60" t="s">
        <v>233</v>
      </c>
      <c r="G101" s="60"/>
      <c r="H101" s="60" t="s">
        <v>131</v>
      </c>
      <c r="I101" s="60" t="s">
        <v>234</v>
      </c>
      <c r="J101" s="60" t="s">
        <v>982</v>
      </c>
      <c r="K101" s="60"/>
      <c r="L101" s="60"/>
      <c r="M101" s="60"/>
      <c r="N101" s="59">
        <v>49</v>
      </c>
      <c r="O101" s="59" t="s">
        <v>981</v>
      </c>
    </row>
    <row r="102" spans="1:22" x14ac:dyDescent="0.4">
      <c r="A102" s="67">
        <v>100</v>
      </c>
      <c r="B102" s="59" t="str">
        <f t="shared" si="2"/>
        <v>Welbourne Children's Centre</v>
      </c>
      <c r="C102" s="60" t="s">
        <v>837</v>
      </c>
      <c r="D102" s="61">
        <v>23469</v>
      </c>
      <c r="E102" s="60" t="s">
        <v>546</v>
      </c>
      <c r="F102" s="60" t="s">
        <v>547</v>
      </c>
      <c r="G102" s="60" t="s">
        <v>206</v>
      </c>
      <c r="H102" s="60" t="s">
        <v>133</v>
      </c>
      <c r="I102" s="60" t="s">
        <v>838</v>
      </c>
      <c r="J102" s="60" t="s">
        <v>839</v>
      </c>
      <c r="K102" s="60" t="s">
        <v>140</v>
      </c>
      <c r="L102" s="60" t="s">
        <v>411</v>
      </c>
      <c r="M102" s="60" t="s">
        <v>840</v>
      </c>
      <c r="N102" s="59">
        <v>196</v>
      </c>
      <c r="O102" s="59" t="s">
        <v>837</v>
      </c>
      <c r="U102" s="59">
        <v>47</v>
      </c>
      <c r="V102" s="59" t="s">
        <v>223</v>
      </c>
    </row>
    <row r="103" spans="1:22" x14ac:dyDescent="0.4">
      <c r="A103" s="67">
        <v>101</v>
      </c>
      <c r="B103" s="59" t="str">
        <f t="shared" si="2"/>
        <v>Welbourne Primary School</v>
      </c>
      <c r="C103" s="60" t="s">
        <v>546</v>
      </c>
      <c r="D103" s="61">
        <v>102124</v>
      </c>
      <c r="E103" s="60" t="s">
        <v>547</v>
      </c>
      <c r="F103" s="60" t="s">
        <v>206</v>
      </c>
      <c r="G103" s="60" t="s">
        <v>133</v>
      </c>
      <c r="H103" s="60" t="s">
        <v>131</v>
      </c>
      <c r="I103" s="60" t="s">
        <v>548</v>
      </c>
      <c r="J103" s="60" t="s">
        <v>841</v>
      </c>
      <c r="K103" s="60" t="s">
        <v>140</v>
      </c>
      <c r="L103" s="60" t="s">
        <v>549</v>
      </c>
      <c r="M103" s="60" t="s">
        <v>550</v>
      </c>
      <c r="N103" s="59">
        <v>165</v>
      </c>
      <c r="O103" s="59" t="s">
        <v>546</v>
      </c>
    </row>
    <row r="104" spans="1:22" x14ac:dyDescent="0.4">
      <c r="A104" s="67">
        <v>102</v>
      </c>
      <c r="B104" s="59" t="str">
        <f t="shared" si="2"/>
        <v>West Green Primary School</v>
      </c>
      <c r="C104" s="60" t="s">
        <v>551</v>
      </c>
      <c r="D104" s="61">
        <v>102115</v>
      </c>
      <c r="E104" s="60" t="s">
        <v>842</v>
      </c>
      <c r="F104" s="60" t="s">
        <v>206</v>
      </c>
      <c r="G104" s="60" t="s">
        <v>133</v>
      </c>
      <c r="H104" s="60" t="s">
        <v>131</v>
      </c>
      <c r="I104" s="60" t="s">
        <v>553</v>
      </c>
      <c r="J104" s="60" t="s">
        <v>843</v>
      </c>
      <c r="K104" s="60" t="s">
        <v>140</v>
      </c>
      <c r="L104" s="60" t="s">
        <v>554</v>
      </c>
      <c r="M104" s="60" t="s">
        <v>555</v>
      </c>
      <c r="N104" s="59">
        <v>166</v>
      </c>
      <c r="O104" s="59" t="s">
        <v>551</v>
      </c>
    </row>
    <row r="105" spans="1:22" x14ac:dyDescent="0.4">
      <c r="A105" s="67">
        <v>103</v>
      </c>
      <c r="B105" s="59" t="str">
        <f t="shared" si="2"/>
        <v>Weston Park Primary School</v>
      </c>
      <c r="C105" s="60" t="s">
        <v>556</v>
      </c>
      <c r="D105" s="61">
        <v>102130</v>
      </c>
      <c r="E105" s="60" t="s">
        <v>557</v>
      </c>
      <c r="F105" s="60" t="s">
        <v>179</v>
      </c>
      <c r="G105" s="60" t="s">
        <v>133</v>
      </c>
      <c r="H105" s="60" t="s">
        <v>131</v>
      </c>
      <c r="I105" s="60" t="s">
        <v>558</v>
      </c>
      <c r="J105" s="60" t="s">
        <v>844</v>
      </c>
      <c r="K105" s="60" t="s">
        <v>187</v>
      </c>
      <c r="L105" s="60" t="s">
        <v>559</v>
      </c>
      <c r="M105" s="60" t="s">
        <v>560</v>
      </c>
      <c r="N105" s="59">
        <v>167</v>
      </c>
      <c r="O105" s="59" t="s">
        <v>556</v>
      </c>
    </row>
    <row r="106" spans="1:22" x14ac:dyDescent="0.4">
      <c r="A106" s="67">
        <v>104</v>
      </c>
      <c r="B106" s="59" t="str">
        <f t="shared" si="2"/>
        <v>Woodlands Park Nursery School &amp; Children's Centre</v>
      </c>
      <c r="C106" s="60" t="s">
        <v>845</v>
      </c>
      <c r="D106" s="61">
        <v>23659</v>
      </c>
      <c r="E106" s="60" t="s">
        <v>842</v>
      </c>
      <c r="F106" s="60" t="s">
        <v>133</v>
      </c>
      <c r="G106" s="60" t="s">
        <v>133</v>
      </c>
      <c r="H106" s="60" t="s">
        <v>133</v>
      </c>
      <c r="I106" s="60" t="s">
        <v>566</v>
      </c>
      <c r="J106" s="60" t="s">
        <v>846</v>
      </c>
      <c r="K106" s="60" t="s">
        <v>134</v>
      </c>
      <c r="L106" s="60" t="s">
        <v>236</v>
      </c>
      <c r="M106" s="60" t="s">
        <v>847</v>
      </c>
      <c r="N106" s="59">
        <v>170</v>
      </c>
      <c r="O106" s="59" t="s">
        <v>565</v>
      </c>
      <c r="U106" s="59">
        <v>74</v>
      </c>
      <c r="V106" s="59" t="s">
        <v>264</v>
      </c>
    </row>
    <row r="107" spans="1:22" x14ac:dyDescent="0.4">
      <c r="A107" s="67">
        <v>105</v>
      </c>
      <c r="B107" s="59" t="str">
        <f t="shared" si="2"/>
        <v>Woodlands Park Nursery School and Childrens Centre</v>
      </c>
      <c r="C107" s="60" t="s">
        <v>848</v>
      </c>
      <c r="D107" s="61">
        <v>102073</v>
      </c>
      <c r="E107" s="60" t="s">
        <v>842</v>
      </c>
      <c r="F107" s="60" t="s">
        <v>206</v>
      </c>
      <c r="G107" s="60" t="s">
        <v>133</v>
      </c>
      <c r="H107" s="60" t="s">
        <v>131</v>
      </c>
      <c r="I107" s="60" t="s">
        <v>566</v>
      </c>
      <c r="J107" s="60" t="s">
        <v>849</v>
      </c>
      <c r="K107" s="60" t="s">
        <v>134</v>
      </c>
      <c r="L107" s="60" t="s">
        <v>236</v>
      </c>
      <c r="M107" s="60" t="s">
        <v>850</v>
      </c>
      <c r="N107" s="59">
        <v>170</v>
      </c>
      <c r="O107" s="59" t="s">
        <v>565</v>
      </c>
    </row>
    <row r="108" spans="1:22" x14ac:dyDescent="0.4">
      <c r="A108" s="67">
        <v>106</v>
      </c>
      <c r="B108" s="59" t="str">
        <f t="shared" si="2"/>
        <v>Woodside Children's Centre</v>
      </c>
      <c r="C108" s="60" t="s">
        <v>292</v>
      </c>
      <c r="D108" s="61">
        <v>23667</v>
      </c>
      <c r="E108" s="60" t="s">
        <v>265</v>
      </c>
      <c r="F108" s="60" t="s">
        <v>133</v>
      </c>
      <c r="G108" s="60" t="s">
        <v>133</v>
      </c>
      <c r="H108" s="60" t="s">
        <v>185</v>
      </c>
      <c r="I108" s="60" t="s">
        <v>266</v>
      </c>
      <c r="J108" s="60" t="s">
        <v>851</v>
      </c>
      <c r="K108" s="60" t="s">
        <v>140</v>
      </c>
      <c r="L108" s="60" t="s">
        <v>281</v>
      </c>
      <c r="M108" s="60" t="s">
        <v>282</v>
      </c>
      <c r="N108" s="59">
        <v>80</v>
      </c>
      <c r="O108" s="59" t="s">
        <v>292</v>
      </c>
    </row>
    <row r="109" spans="1:22" x14ac:dyDescent="0.4">
      <c r="A109" s="67">
        <v>107</v>
      </c>
    </row>
  </sheetData>
  <sortState xmlns:xlrd2="http://schemas.microsoft.com/office/spreadsheetml/2017/richdata2" ref="B45:V108">
    <sortCondition ref="B4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K103"/>
  <sheetViews>
    <sheetView workbookViewId="0">
      <pane xSplit="1" ySplit="1" topLeftCell="B2" activePane="bottomRight" state="frozen"/>
      <selection activeCell="I82" sqref="I82"/>
      <selection pane="topRight" activeCell="I82" sqref="I82"/>
      <selection pane="bottomLeft" activeCell="I82" sqref="I82"/>
      <selection pane="bottomRight" activeCell="I82" sqref="I82"/>
    </sheetView>
  </sheetViews>
  <sheetFormatPr defaultRowHeight="14.6" x14ac:dyDescent="0.4"/>
  <cols>
    <col min="1" max="1" width="5" bestFit="1" customWidth="1"/>
    <col min="2" max="2" width="67.3828125" bestFit="1" customWidth="1"/>
    <col min="3" max="3" width="52.84375" bestFit="1" customWidth="1"/>
    <col min="4" max="4" width="23.3828125" bestFit="1" customWidth="1"/>
    <col min="5" max="5" width="20" bestFit="1" customWidth="1"/>
    <col min="6" max="7" width="12.3046875" bestFit="1" customWidth="1"/>
    <col min="8" max="8" width="12.15234375" bestFit="1" customWidth="1"/>
    <col min="9" max="9" width="11.3046875" bestFit="1" customWidth="1"/>
    <col min="10" max="10" width="16.3828125" bestFit="1" customWidth="1"/>
  </cols>
  <sheetData>
    <row r="1" spans="1:10" x14ac:dyDescent="0.4">
      <c r="A1" s="52" t="s">
        <v>119</v>
      </c>
      <c r="B1" s="52" t="s">
        <v>120</v>
      </c>
      <c r="C1" s="52" t="s">
        <v>121</v>
      </c>
      <c r="D1" s="52" t="s">
        <v>122</v>
      </c>
      <c r="E1" s="52" t="s">
        <v>123</v>
      </c>
      <c r="F1" s="52" t="s">
        <v>124</v>
      </c>
      <c r="G1" s="52" t="s">
        <v>125</v>
      </c>
      <c r="H1" s="52" t="s">
        <v>126</v>
      </c>
      <c r="I1" s="52" t="s">
        <v>127</v>
      </c>
      <c r="J1" s="52" t="s">
        <v>128</v>
      </c>
    </row>
    <row r="2" spans="1:10" x14ac:dyDescent="0.4">
      <c r="A2" s="53">
        <v>0</v>
      </c>
      <c r="B2" s="54" t="s">
        <v>582</v>
      </c>
      <c r="C2" s="56" t="s">
        <v>204</v>
      </c>
      <c r="D2" s="56" t="s">
        <v>204</v>
      </c>
      <c r="E2" s="56" t="s">
        <v>204</v>
      </c>
      <c r="F2" s="56" t="s">
        <v>204</v>
      </c>
      <c r="G2" s="56" t="s">
        <v>204</v>
      </c>
      <c r="H2" s="56" t="s">
        <v>204</v>
      </c>
      <c r="I2" s="56" t="s">
        <v>204</v>
      </c>
      <c r="J2" s="56" t="s">
        <v>204</v>
      </c>
    </row>
    <row r="3" spans="1:10" x14ac:dyDescent="0.4">
      <c r="A3" s="53">
        <v>1</v>
      </c>
      <c r="B3" s="54" t="s">
        <v>129</v>
      </c>
      <c r="C3" s="55" t="s">
        <v>130</v>
      </c>
      <c r="D3" s="55" t="s">
        <v>131</v>
      </c>
      <c r="E3" s="55" t="s">
        <v>132</v>
      </c>
      <c r="F3" s="56" t="s">
        <v>133</v>
      </c>
      <c r="G3" s="56" t="s">
        <v>133</v>
      </c>
      <c r="H3" s="55" t="s">
        <v>134</v>
      </c>
      <c r="I3" s="55" t="s">
        <v>135</v>
      </c>
      <c r="J3" s="55" t="s">
        <v>136</v>
      </c>
    </row>
    <row r="4" spans="1:10" x14ac:dyDescent="0.4">
      <c r="A4" s="53">
        <v>2</v>
      </c>
      <c r="B4" s="54" t="s">
        <v>137</v>
      </c>
      <c r="C4" s="55" t="s">
        <v>138</v>
      </c>
      <c r="D4" s="55" t="s">
        <v>131</v>
      </c>
      <c r="E4" s="55" t="s">
        <v>139</v>
      </c>
      <c r="F4" s="56" t="s">
        <v>133</v>
      </c>
      <c r="G4" s="56" t="s">
        <v>133</v>
      </c>
      <c r="H4" s="55" t="s">
        <v>140</v>
      </c>
      <c r="I4" s="55" t="s">
        <v>141</v>
      </c>
      <c r="J4" s="55" t="s">
        <v>142</v>
      </c>
    </row>
    <row r="5" spans="1:10" x14ac:dyDescent="0.4">
      <c r="A5" s="53">
        <v>3</v>
      </c>
      <c r="B5" s="54" t="s">
        <v>143</v>
      </c>
      <c r="C5" s="55" t="s">
        <v>144</v>
      </c>
      <c r="D5" s="55" t="s">
        <v>131</v>
      </c>
      <c r="E5" s="55" t="s">
        <v>145</v>
      </c>
      <c r="F5" s="56" t="s">
        <v>133</v>
      </c>
      <c r="G5" s="56" t="s">
        <v>133</v>
      </c>
      <c r="H5" s="55" t="s">
        <v>134</v>
      </c>
      <c r="I5" s="55" t="s">
        <v>146</v>
      </c>
      <c r="J5" s="55" t="s">
        <v>147</v>
      </c>
    </row>
    <row r="6" spans="1:10" x14ac:dyDescent="0.4">
      <c r="A6" s="53">
        <v>4</v>
      </c>
      <c r="B6" s="54" t="s">
        <v>148</v>
      </c>
      <c r="C6" s="55" t="s">
        <v>149</v>
      </c>
      <c r="D6" s="55" t="s">
        <v>131</v>
      </c>
      <c r="E6" s="55" t="s">
        <v>150</v>
      </c>
      <c r="F6" s="56" t="s">
        <v>133</v>
      </c>
      <c r="G6" s="56" t="s">
        <v>133</v>
      </c>
      <c r="H6" s="55" t="s">
        <v>134</v>
      </c>
      <c r="I6" s="55" t="s">
        <v>151</v>
      </c>
      <c r="J6" s="55" t="s">
        <v>152</v>
      </c>
    </row>
    <row r="7" spans="1:10" x14ac:dyDescent="0.4">
      <c r="A7" s="53">
        <v>5</v>
      </c>
      <c r="B7" s="54" t="s">
        <v>153</v>
      </c>
      <c r="C7" s="55" t="s">
        <v>154</v>
      </c>
      <c r="D7" s="55" t="s">
        <v>131</v>
      </c>
      <c r="E7" s="55" t="s">
        <v>155</v>
      </c>
      <c r="F7" s="56" t="s">
        <v>133</v>
      </c>
      <c r="G7" s="56" t="s">
        <v>133</v>
      </c>
      <c r="H7" s="55" t="s">
        <v>140</v>
      </c>
      <c r="I7" s="55" t="s">
        <v>156</v>
      </c>
      <c r="J7" s="55" t="s">
        <v>157</v>
      </c>
    </row>
    <row r="8" spans="1:10" x14ac:dyDescent="0.4">
      <c r="A8" s="53">
        <v>7</v>
      </c>
      <c r="B8" s="54" t="s">
        <v>573</v>
      </c>
      <c r="C8" s="55" t="s">
        <v>158</v>
      </c>
      <c r="D8" s="55" t="s">
        <v>131</v>
      </c>
      <c r="E8" s="55" t="s">
        <v>159</v>
      </c>
      <c r="F8" s="56" t="s">
        <v>133</v>
      </c>
      <c r="G8" s="56" t="s">
        <v>133</v>
      </c>
      <c r="H8" s="55" t="s">
        <v>140</v>
      </c>
      <c r="I8" s="55" t="s">
        <v>160</v>
      </c>
      <c r="J8" s="55" t="s">
        <v>161</v>
      </c>
    </row>
    <row r="9" spans="1:10" x14ac:dyDescent="0.4">
      <c r="A9" s="53">
        <v>8</v>
      </c>
      <c r="B9" s="54" t="s">
        <v>162</v>
      </c>
      <c r="C9" s="55" t="s">
        <v>163</v>
      </c>
      <c r="D9" s="55" t="s">
        <v>131</v>
      </c>
      <c r="E9" s="55" t="s">
        <v>164</v>
      </c>
      <c r="F9" s="56" t="s">
        <v>133</v>
      </c>
      <c r="G9" s="56" t="s">
        <v>133</v>
      </c>
      <c r="H9" s="55" t="s">
        <v>134</v>
      </c>
      <c r="I9" s="55" t="s">
        <v>165</v>
      </c>
      <c r="J9" s="55" t="s">
        <v>166</v>
      </c>
    </row>
    <row r="10" spans="1:10" x14ac:dyDescent="0.4">
      <c r="A10" s="53">
        <v>10</v>
      </c>
      <c r="B10" s="54" t="s">
        <v>167</v>
      </c>
      <c r="C10" s="55" t="s">
        <v>168</v>
      </c>
      <c r="D10" s="55" t="s">
        <v>131</v>
      </c>
      <c r="E10" s="55" t="s">
        <v>169</v>
      </c>
      <c r="F10" s="56" t="s">
        <v>133</v>
      </c>
      <c r="G10" s="56" t="s">
        <v>133</v>
      </c>
      <c r="H10" s="55" t="s">
        <v>134</v>
      </c>
      <c r="I10" s="55" t="s">
        <v>170</v>
      </c>
      <c r="J10" s="55" t="s">
        <v>171</v>
      </c>
    </row>
    <row r="11" spans="1:10" x14ac:dyDescent="0.4">
      <c r="A11" s="53">
        <v>11</v>
      </c>
      <c r="B11" s="54" t="s">
        <v>172</v>
      </c>
      <c r="C11" s="55" t="s">
        <v>173</v>
      </c>
      <c r="D11" s="55" t="s">
        <v>131</v>
      </c>
      <c r="E11" s="55" t="s">
        <v>174</v>
      </c>
      <c r="F11" s="56" t="s">
        <v>133</v>
      </c>
      <c r="G11" s="56" t="s">
        <v>133</v>
      </c>
      <c r="H11" s="55" t="s">
        <v>140</v>
      </c>
      <c r="I11" s="55" t="s">
        <v>175</v>
      </c>
      <c r="J11" s="55" t="s">
        <v>176</v>
      </c>
    </row>
    <row r="12" spans="1:10" x14ac:dyDescent="0.4">
      <c r="A12" s="53">
        <v>12</v>
      </c>
      <c r="B12" s="54" t="s">
        <v>177</v>
      </c>
      <c r="C12" s="55" t="s">
        <v>178</v>
      </c>
      <c r="D12" s="55" t="s">
        <v>179</v>
      </c>
      <c r="E12" s="55" t="s">
        <v>131</v>
      </c>
      <c r="F12" s="56" t="s">
        <v>180</v>
      </c>
      <c r="G12" s="56" t="s">
        <v>133</v>
      </c>
      <c r="H12" s="55" t="s">
        <v>134</v>
      </c>
      <c r="I12" s="55" t="s">
        <v>181</v>
      </c>
      <c r="J12" s="55" t="s">
        <v>182</v>
      </c>
    </row>
    <row r="13" spans="1:10" x14ac:dyDescent="0.4">
      <c r="A13" s="53">
        <v>13</v>
      </c>
      <c r="B13" s="54" t="s">
        <v>183</v>
      </c>
      <c r="C13" s="55" t="s">
        <v>184</v>
      </c>
      <c r="D13" s="55" t="s">
        <v>185</v>
      </c>
      <c r="E13" s="55" t="s">
        <v>131</v>
      </c>
      <c r="F13" s="56" t="s">
        <v>186</v>
      </c>
      <c r="G13" s="56"/>
      <c r="H13" s="55" t="s">
        <v>187</v>
      </c>
      <c r="I13" s="55" t="s">
        <v>188</v>
      </c>
      <c r="J13" s="55" t="s">
        <v>189</v>
      </c>
    </row>
    <row r="14" spans="1:10" x14ac:dyDescent="0.4">
      <c r="A14" s="53">
        <v>39</v>
      </c>
      <c r="B14" s="54" t="s">
        <v>191</v>
      </c>
      <c r="C14" s="55" t="s">
        <v>192</v>
      </c>
      <c r="D14" s="55" t="s">
        <v>193</v>
      </c>
      <c r="E14" s="55" t="s">
        <v>194</v>
      </c>
      <c r="F14" s="56" t="s">
        <v>131</v>
      </c>
      <c r="G14" s="56" t="s">
        <v>195</v>
      </c>
      <c r="H14" s="55" t="s">
        <v>187</v>
      </c>
      <c r="I14" s="55" t="s">
        <v>196</v>
      </c>
      <c r="J14" s="55" t="s">
        <v>197</v>
      </c>
    </row>
    <row r="15" spans="1:10" x14ac:dyDescent="0.4">
      <c r="A15" s="53">
        <v>40</v>
      </c>
      <c r="B15" s="54" t="s">
        <v>198</v>
      </c>
      <c r="C15" s="55" t="s">
        <v>199</v>
      </c>
      <c r="D15" s="55" t="s">
        <v>200</v>
      </c>
      <c r="E15" s="55" t="s">
        <v>131</v>
      </c>
      <c r="F15" s="56" t="s">
        <v>201</v>
      </c>
      <c r="G15" s="56"/>
      <c r="H15" s="55" t="s">
        <v>187</v>
      </c>
      <c r="I15" s="55" t="s">
        <v>196</v>
      </c>
      <c r="J15" s="55" t="s">
        <v>197</v>
      </c>
    </row>
    <row r="16" spans="1:10" x14ac:dyDescent="0.4">
      <c r="A16" s="53">
        <v>42</v>
      </c>
      <c r="B16" s="54" t="s">
        <v>210</v>
      </c>
      <c r="C16" s="55" t="s">
        <v>211</v>
      </c>
      <c r="D16" s="55" t="s">
        <v>173</v>
      </c>
      <c r="E16" s="55" t="s">
        <v>131</v>
      </c>
      <c r="F16" s="56" t="s">
        <v>174</v>
      </c>
      <c r="G16" s="56" t="s">
        <v>133</v>
      </c>
      <c r="H16" s="55" t="s">
        <v>134</v>
      </c>
      <c r="I16" s="55" t="s">
        <v>208</v>
      </c>
      <c r="J16" s="55" t="s">
        <v>209</v>
      </c>
    </row>
    <row r="17" spans="1:10" x14ac:dyDescent="0.4">
      <c r="A17" s="53">
        <v>43</v>
      </c>
      <c r="B17" s="54" t="s">
        <v>212</v>
      </c>
      <c r="C17" s="55" t="s">
        <v>211</v>
      </c>
      <c r="D17" s="55" t="s">
        <v>173</v>
      </c>
      <c r="E17" s="55" t="s">
        <v>131</v>
      </c>
      <c r="F17" s="56" t="s">
        <v>174</v>
      </c>
      <c r="G17" s="56" t="s">
        <v>133</v>
      </c>
      <c r="H17" s="55" t="s">
        <v>134</v>
      </c>
      <c r="I17" s="55" t="s">
        <v>208</v>
      </c>
      <c r="J17" s="55" t="s">
        <v>209</v>
      </c>
    </row>
    <row r="18" spans="1:10" x14ac:dyDescent="0.4">
      <c r="A18" s="53">
        <v>44</v>
      </c>
      <c r="B18" s="54" t="s">
        <v>214</v>
      </c>
      <c r="C18" s="55" t="s">
        <v>205</v>
      </c>
      <c r="D18" s="55" t="s">
        <v>131</v>
      </c>
      <c r="E18" s="55" t="s">
        <v>207</v>
      </c>
      <c r="F18" s="56" t="s">
        <v>133</v>
      </c>
      <c r="G18" s="56" t="s">
        <v>133</v>
      </c>
      <c r="H18" s="55" t="s">
        <v>140</v>
      </c>
      <c r="I18" s="55" t="s">
        <v>215</v>
      </c>
      <c r="J18" s="55" t="s">
        <v>161</v>
      </c>
    </row>
    <row r="19" spans="1:10" x14ac:dyDescent="0.4">
      <c r="A19" s="53">
        <v>46</v>
      </c>
      <c r="B19" s="54" t="s">
        <v>216</v>
      </c>
      <c r="C19" s="55" t="s">
        <v>217</v>
      </c>
      <c r="D19" s="55" t="s">
        <v>218</v>
      </c>
      <c r="E19" s="55" t="s">
        <v>219</v>
      </c>
      <c r="F19" s="56" t="s">
        <v>220</v>
      </c>
      <c r="G19" s="56" t="s">
        <v>133</v>
      </c>
      <c r="H19" s="55" t="s">
        <v>134</v>
      </c>
      <c r="I19" s="55" t="s">
        <v>221</v>
      </c>
      <c r="J19" s="55" t="s">
        <v>222</v>
      </c>
    </row>
    <row r="20" spans="1:10" x14ac:dyDescent="0.4">
      <c r="A20" s="53">
        <v>47</v>
      </c>
      <c r="B20" s="54" t="s">
        <v>223</v>
      </c>
      <c r="C20" s="55" t="s">
        <v>224</v>
      </c>
      <c r="D20" s="55" t="s">
        <v>225</v>
      </c>
      <c r="E20" s="55" t="s">
        <v>131</v>
      </c>
      <c r="F20" s="56" t="s">
        <v>226</v>
      </c>
      <c r="G20" s="56" t="s">
        <v>133</v>
      </c>
      <c r="H20" s="55" t="s">
        <v>140</v>
      </c>
      <c r="I20" s="55" t="s">
        <v>227</v>
      </c>
      <c r="J20" s="55" t="s">
        <v>228</v>
      </c>
    </row>
    <row r="21" spans="1:10" x14ac:dyDescent="0.4">
      <c r="A21" s="53">
        <v>48</v>
      </c>
      <c r="B21" s="54" t="s">
        <v>229</v>
      </c>
      <c r="C21" s="55" t="s">
        <v>230</v>
      </c>
      <c r="D21" s="55" t="s">
        <v>158</v>
      </c>
      <c r="E21" s="55" t="s">
        <v>131</v>
      </c>
      <c r="F21" s="56" t="s">
        <v>159</v>
      </c>
      <c r="G21" s="56" t="s">
        <v>133</v>
      </c>
      <c r="H21" s="55" t="s">
        <v>140</v>
      </c>
      <c r="I21" s="55" t="s">
        <v>227</v>
      </c>
      <c r="J21" s="55" t="s">
        <v>228</v>
      </c>
    </row>
    <row r="22" spans="1:10" x14ac:dyDescent="0.4">
      <c r="A22" s="53">
        <v>49</v>
      </c>
      <c r="B22" s="54" t="s">
        <v>231</v>
      </c>
      <c r="C22" s="55" t="s">
        <v>232</v>
      </c>
      <c r="D22" s="55" t="s">
        <v>233</v>
      </c>
      <c r="E22" s="55" t="s">
        <v>131</v>
      </c>
      <c r="F22" s="56" t="s">
        <v>234</v>
      </c>
      <c r="G22" s="56" t="s">
        <v>133</v>
      </c>
      <c r="H22" s="55" t="s">
        <v>140</v>
      </c>
      <c r="I22" s="55" t="s">
        <v>227</v>
      </c>
      <c r="J22" s="55" t="s">
        <v>228</v>
      </c>
    </row>
    <row r="23" spans="1:10" x14ac:dyDescent="0.4">
      <c r="A23" s="53">
        <v>61</v>
      </c>
      <c r="B23" s="54" t="s">
        <v>237</v>
      </c>
      <c r="C23" s="55" t="s">
        <v>238</v>
      </c>
      <c r="D23" s="55" t="s">
        <v>239</v>
      </c>
      <c r="E23" s="55" t="s">
        <v>185</v>
      </c>
      <c r="F23" s="55" t="s">
        <v>131</v>
      </c>
      <c r="G23" s="56" t="s">
        <v>240</v>
      </c>
      <c r="H23" s="55" t="s">
        <v>140</v>
      </c>
      <c r="I23" s="55" t="s">
        <v>241</v>
      </c>
      <c r="J23" s="55" t="s">
        <v>242</v>
      </c>
    </row>
    <row r="24" spans="1:10" x14ac:dyDescent="0.4">
      <c r="A24" s="53">
        <v>62</v>
      </c>
      <c r="B24" s="54" t="s">
        <v>237</v>
      </c>
      <c r="C24" s="55" t="s">
        <v>202</v>
      </c>
      <c r="D24" s="55" t="s">
        <v>200</v>
      </c>
      <c r="E24" s="55" t="s">
        <v>131</v>
      </c>
      <c r="F24" s="56" t="s">
        <v>203</v>
      </c>
      <c r="G24" s="56"/>
      <c r="H24" s="55"/>
      <c r="I24" s="55"/>
      <c r="J24" s="55"/>
    </row>
    <row r="25" spans="1:10" x14ac:dyDescent="0.4">
      <c r="A25" s="53">
        <v>70</v>
      </c>
      <c r="B25" s="54" t="s">
        <v>243</v>
      </c>
      <c r="C25" s="55" t="s">
        <v>244</v>
      </c>
      <c r="D25" s="55" t="s">
        <v>245</v>
      </c>
      <c r="E25" s="55" t="s">
        <v>206</v>
      </c>
      <c r="F25" s="56" t="s">
        <v>246</v>
      </c>
      <c r="G25" s="56"/>
      <c r="H25" s="55" t="s">
        <v>134</v>
      </c>
      <c r="I25" s="55" t="s">
        <v>247</v>
      </c>
      <c r="J25" s="55" t="s">
        <v>248</v>
      </c>
    </row>
    <row r="26" spans="1:10" x14ac:dyDescent="0.4">
      <c r="A26" s="53">
        <v>71</v>
      </c>
      <c r="B26" s="54" t="s">
        <v>249</v>
      </c>
      <c r="C26" s="55" t="s">
        <v>250</v>
      </c>
      <c r="D26" s="55" t="s">
        <v>131</v>
      </c>
      <c r="E26" s="55" t="s">
        <v>251</v>
      </c>
      <c r="F26" s="56" t="s">
        <v>133</v>
      </c>
      <c r="G26" s="56" t="s">
        <v>133</v>
      </c>
      <c r="H26" s="55" t="s">
        <v>140</v>
      </c>
      <c r="I26" s="55" t="s">
        <v>252</v>
      </c>
      <c r="J26" s="55" t="s">
        <v>253</v>
      </c>
    </row>
    <row r="27" spans="1:10" x14ac:dyDescent="0.4">
      <c r="A27" s="53">
        <v>72</v>
      </c>
      <c r="B27" s="54" t="s">
        <v>254</v>
      </c>
      <c r="C27" s="55" t="s">
        <v>255</v>
      </c>
      <c r="D27" s="55" t="s">
        <v>206</v>
      </c>
      <c r="E27" s="55" t="s">
        <v>131</v>
      </c>
      <c r="F27" s="56" t="s">
        <v>256</v>
      </c>
      <c r="G27" s="56" t="s">
        <v>133</v>
      </c>
      <c r="H27" s="55" t="s">
        <v>140</v>
      </c>
      <c r="I27" s="55" t="s">
        <v>257</v>
      </c>
      <c r="J27" s="55" t="s">
        <v>258</v>
      </c>
    </row>
    <row r="28" spans="1:10" x14ac:dyDescent="0.4">
      <c r="A28" s="53">
        <v>73</v>
      </c>
      <c r="B28" s="54" t="s">
        <v>259</v>
      </c>
      <c r="C28" s="55" t="s">
        <v>260</v>
      </c>
      <c r="D28" s="55" t="s">
        <v>131</v>
      </c>
      <c r="E28" s="55" t="s">
        <v>261</v>
      </c>
      <c r="F28" s="56" t="s">
        <v>133</v>
      </c>
      <c r="G28" s="56" t="s">
        <v>133</v>
      </c>
      <c r="H28" s="55" t="s">
        <v>140</v>
      </c>
      <c r="I28" s="55" t="s">
        <v>262</v>
      </c>
      <c r="J28" s="55" t="s">
        <v>263</v>
      </c>
    </row>
    <row r="29" spans="1:10" x14ac:dyDescent="0.4">
      <c r="A29" s="53">
        <v>74</v>
      </c>
      <c r="B29" s="54" t="s">
        <v>264</v>
      </c>
      <c r="C29" s="55" t="s">
        <v>265</v>
      </c>
      <c r="D29" s="55" t="s">
        <v>131</v>
      </c>
      <c r="E29" s="55" t="s">
        <v>266</v>
      </c>
      <c r="F29" s="56" t="s">
        <v>133</v>
      </c>
      <c r="G29" s="56" t="s">
        <v>133</v>
      </c>
      <c r="H29" s="55" t="s">
        <v>140</v>
      </c>
      <c r="I29" s="55" t="s">
        <v>267</v>
      </c>
      <c r="J29" s="55" t="s">
        <v>268</v>
      </c>
    </row>
    <row r="30" spans="1:10" x14ac:dyDescent="0.4">
      <c r="A30" s="53">
        <v>75</v>
      </c>
      <c r="B30" s="54" t="s">
        <v>269</v>
      </c>
      <c r="C30" s="55" t="s">
        <v>205</v>
      </c>
      <c r="D30" s="55" t="s">
        <v>206</v>
      </c>
      <c r="E30" s="55" t="s">
        <v>131</v>
      </c>
      <c r="F30" s="56" t="s">
        <v>270</v>
      </c>
      <c r="G30" s="56" t="s">
        <v>133</v>
      </c>
      <c r="H30" s="55" t="s">
        <v>140</v>
      </c>
      <c r="I30" s="55" t="s">
        <v>271</v>
      </c>
      <c r="J30" s="55" t="s">
        <v>268</v>
      </c>
    </row>
    <row r="31" spans="1:10" x14ac:dyDescent="0.4">
      <c r="A31" s="53">
        <v>76</v>
      </c>
      <c r="B31" s="54" t="s">
        <v>272</v>
      </c>
      <c r="C31" s="55" t="s">
        <v>273</v>
      </c>
      <c r="D31" s="55" t="s">
        <v>179</v>
      </c>
      <c r="E31" s="55" t="s">
        <v>131</v>
      </c>
      <c r="F31" s="56" t="s">
        <v>274</v>
      </c>
      <c r="G31" s="56" t="s">
        <v>133</v>
      </c>
      <c r="H31" s="55" t="s">
        <v>140</v>
      </c>
      <c r="I31" s="55" t="s">
        <v>275</v>
      </c>
      <c r="J31" s="55" t="s">
        <v>276</v>
      </c>
    </row>
    <row r="32" spans="1:10" x14ac:dyDescent="0.4">
      <c r="A32" s="53">
        <v>77</v>
      </c>
      <c r="B32" s="54" t="s">
        <v>277</v>
      </c>
      <c r="C32" s="55" t="s">
        <v>278</v>
      </c>
      <c r="D32" s="55" t="s">
        <v>279</v>
      </c>
      <c r="E32" s="55" t="s">
        <v>131</v>
      </c>
      <c r="F32" s="56" t="s">
        <v>280</v>
      </c>
      <c r="G32" s="56"/>
      <c r="H32" s="55" t="s">
        <v>140</v>
      </c>
      <c r="I32" s="55" t="s">
        <v>281</v>
      </c>
      <c r="J32" s="55" t="s">
        <v>282</v>
      </c>
    </row>
    <row r="33" spans="1:10" x14ac:dyDescent="0.4">
      <c r="A33" s="53">
        <v>78</v>
      </c>
      <c r="B33" s="54" t="s">
        <v>283</v>
      </c>
      <c r="C33" s="55" t="s">
        <v>284</v>
      </c>
      <c r="D33" s="55" t="s">
        <v>285</v>
      </c>
      <c r="E33" s="55" t="s">
        <v>206</v>
      </c>
      <c r="F33" s="56" t="s">
        <v>131</v>
      </c>
      <c r="G33" s="56" t="s">
        <v>286</v>
      </c>
      <c r="H33" s="55"/>
      <c r="I33" s="55"/>
      <c r="J33" s="55"/>
    </row>
    <row r="34" spans="1:10" x14ac:dyDescent="0.4">
      <c r="A34" s="53">
        <v>79</v>
      </c>
      <c r="B34" s="54" t="s">
        <v>287</v>
      </c>
      <c r="C34" s="55" t="s">
        <v>288</v>
      </c>
      <c r="D34" s="55" t="s">
        <v>131</v>
      </c>
      <c r="E34" s="55" t="s">
        <v>289</v>
      </c>
      <c r="F34" s="56" t="s">
        <v>133</v>
      </c>
      <c r="G34" s="56" t="s">
        <v>133</v>
      </c>
      <c r="H34" s="55" t="s">
        <v>140</v>
      </c>
      <c r="I34" s="55" t="s">
        <v>290</v>
      </c>
      <c r="J34" s="55" t="s">
        <v>291</v>
      </c>
    </row>
    <row r="35" spans="1:10" x14ac:dyDescent="0.4">
      <c r="A35" s="53">
        <v>80</v>
      </c>
      <c r="B35" s="54" t="s">
        <v>292</v>
      </c>
      <c r="C35" s="55" t="s">
        <v>265</v>
      </c>
      <c r="D35" s="55" t="s">
        <v>185</v>
      </c>
      <c r="E35" s="55" t="s">
        <v>266</v>
      </c>
      <c r="F35" s="56"/>
      <c r="G35" s="56"/>
      <c r="H35" s="55" t="s">
        <v>140</v>
      </c>
      <c r="I35" s="55" t="s">
        <v>281</v>
      </c>
      <c r="J35" s="55" t="s">
        <v>282</v>
      </c>
    </row>
    <row r="36" spans="1:10" x14ac:dyDescent="0.4">
      <c r="A36" s="53">
        <v>81</v>
      </c>
      <c r="B36" s="54" t="s">
        <v>293</v>
      </c>
      <c r="C36" s="55" t="s">
        <v>294</v>
      </c>
      <c r="D36" s="55" t="s">
        <v>206</v>
      </c>
      <c r="E36" s="55" t="s">
        <v>131</v>
      </c>
      <c r="F36" s="56" t="s">
        <v>295</v>
      </c>
      <c r="G36" s="56"/>
      <c r="H36" s="55" t="s">
        <v>140</v>
      </c>
      <c r="I36" s="55" t="s">
        <v>296</v>
      </c>
      <c r="J36" s="55" t="s">
        <v>297</v>
      </c>
    </row>
    <row r="37" spans="1:10" x14ac:dyDescent="0.4">
      <c r="A37" s="53">
        <v>90</v>
      </c>
      <c r="B37" s="54" t="s">
        <v>298</v>
      </c>
      <c r="C37" s="55" t="s">
        <v>299</v>
      </c>
      <c r="D37" s="55" t="s">
        <v>300</v>
      </c>
      <c r="E37" s="55" t="s">
        <v>131</v>
      </c>
      <c r="F37" s="56" t="s">
        <v>301</v>
      </c>
      <c r="G37" s="56"/>
      <c r="H37" s="55" t="s">
        <v>140</v>
      </c>
      <c r="I37" s="55" t="s">
        <v>196</v>
      </c>
      <c r="J37" s="55" t="s">
        <v>302</v>
      </c>
    </row>
    <row r="38" spans="1:10" x14ac:dyDescent="0.4">
      <c r="A38" s="53">
        <v>101</v>
      </c>
      <c r="B38" s="54" t="s">
        <v>303</v>
      </c>
      <c r="C38" s="55" t="s">
        <v>304</v>
      </c>
      <c r="D38" s="55" t="s">
        <v>131</v>
      </c>
      <c r="E38" s="55" t="s">
        <v>305</v>
      </c>
      <c r="F38" s="56" t="s">
        <v>133</v>
      </c>
      <c r="G38" s="56" t="s">
        <v>133</v>
      </c>
      <c r="H38" s="55" t="s">
        <v>140</v>
      </c>
      <c r="I38" s="55" t="s">
        <v>306</v>
      </c>
      <c r="J38" s="55" t="s">
        <v>307</v>
      </c>
    </row>
    <row r="39" spans="1:10" x14ac:dyDescent="0.4">
      <c r="A39" s="53">
        <v>102</v>
      </c>
      <c r="B39" s="54" t="s">
        <v>308</v>
      </c>
      <c r="C39" s="55" t="s">
        <v>233</v>
      </c>
      <c r="D39" s="55" t="s">
        <v>131</v>
      </c>
      <c r="E39" s="55" t="s">
        <v>234</v>
      </c>
      <c r="F39" s="56" t="s">
        <v>133</v>
      </c>
      <c r="G39" s="56" t="s">
        <v>133</v>
      </c>
      <c r="H39" s="55" t="s">
        <v>140</v>
      </c>
      <c r="I39" s="55" t="s">
        <v>309</v>
      </c>
      <c r="J39" s="55" t="s">
        <v>310</v>
      </c>
    </row>
    <row r="40" spans="1:10" x14ac:dyDescent="0.4">
      <c r="A40" s="53">
        <v>103</v>
      </c>
      <c r="B40" s="54" t="s">
        <v>311</v>
      </c>
      <c r="C40" s="55" t="s">
        <v>233</v>
      </c>
      <c r="D40" s="55" t="s">
        <v>131</v>
      </c>
      <c r="E40" s="55" t="s">
        <v>234</v>
      </c>
      <c r="F40" s="56" t="s">
        <v>133</v>
      </c>
      <c r="G40" s="56" t="s">
        <v>133</v>
      </c>
      <c r="H40" s="55" t="s">
        <v>134</v>
      </c>
      <c r="I40" s="55" t="s">
        <v>312</v>
      </c>
      <c r="J40" s="55" t="s">
        <v>313</v>
      </c>
    </row>
    <row r="41" spans="1:10" x14ac:dyDescent="0.4">
      <c r="A41" s="53">
        <v>104</v>
      </c>
      <c r="B41" s="54" t="s">
        <v>314</v>
      </c>
      <c r="C41" s="55" t="s">
        <v>315</v>
      </c>
      <c r="D41" s="55" t="s">
        <v>131</v>
      </c>
      <c r="E41" s="55" t="s">
        <v>316</v>
      </c>
      <c r="F41" s="56" t="s">
        <v>133</v>
      </c>
      <c r="G41" s="56" t="s">
        <v>133</v>
      </c>
      <c r="H41" s="55" t="s">
        <v>134</v>
      </c>
      <c r="I41" s="55" t="s">
        <v>317</v>
      </c>
      <c r="J41" s="55" t="s">
        <v>318</v>
      </c>
    </row>
    <row r="42" spans="1:10" x14ac:dyDescent="0.4">
      <c r="A42" s="53">
        <v>105</v>
      </c>
      <c r="B42" s="54" t="s">
        <v>319</v>
      </c>
      <c r="C42" s="55" t="s">
        <v>315</v>
      </c>
      <c r="D42" s="55" t="s">
        <v>131</v>
      </c>
      <c r="E42" s="55" t="s">
        <v>316</v>
      </c>
      <c r="F42" s="56" t="s">
        <v>133</v>
      </c>
      <c r="G42" s="56" t="s">
        <v>133</v>
      </c>
      <c r="H42" s="55" t="s">
        <v>134</v>
      </c>
      <c r="I42" s="55" t="s">
        <v>317</v>
      </c>
      <c r="J42" s="55" t="s">
        <v>318</v>
      </c>
    </row>
    <row r="43" spans="1:10" x14ac:dyDescent="0.4">
      <c r="A43" s="53">
        <v>106</v>
      </c>
      <c r="B43" s="54" t="s">
        <v>320</v>
      </c>
      <c r="C43" s="55" t="s">
        <v>205</v>
      </c>
      <c r="D43" s="55" t="s">
        <v>131</v>
      </c>
      <c r="E43" s="55" t="s">
        <v>207</v>
      </c>
      <c r="F43" s="56" t="s">
        <v>133</v>
      </c>
      <c r="G43" s="56" t="s">
        <v>133</v>
      </c>
      <c r="H43" s="55" t="s">
        <v>140</v>
      </c>
      <c r="I43" s="55" t="s">
        <v>321</v>
      </c>
      <c r="J43" s="55" t="s">
        <v>322</v>
      </c>
    </row>
    <row r="44" spans="1:10" x14ac:dyDescent="0.4">
      <c r="A44" s="53">
        <v>107</v>
      </c>
      <c r="B44" s="54" t="s">
        <v>323</v>
      </c>
      <c r="C44" s="55" t="s">
        <v>300</v>
      </c>
      <c r="D44" s="55" t="s">
        <v>131</v>
      </c>
      <c r="E44" s="55" t="s">
        <v>301</v>
      </c>
      <c r="F44" s="56" t="s">
        <v>133</v>
      </c>
      <c r="G44" s="56" t="s">
        <v>133</v>
      </c>
      <c r="H44" s="55" t="s">
        <v>140</v>
      </c>
      <c r="I44" s="55" t="s">
        <v>324</v>
      </c>
      <c r="J44" s="55" t="s">
        <v>325</v>
      </c>
    </row>
    <row r="45" spans="1:10" x14ac:dyDescent="0.4">
      <c r="A45" s="53">
        <v>108</v>
      </c>
      <c r="B45" s="54" t="s">
        <v>326</v>
      </c>
      <c r="C45" s="55" t="s">
        <v>327</v>
      </c>
      <c r="D45" s="55" t="s">
        <v>131</v>
      </c>
      <c r="E45" s="55" t="s">
        <v>179</v>
      </c>
      <c r="F45" s="56" t="s">
        <v>328</v>
      </c>
      <c r="G45" s="56" t="s">
        <v>133</v>
      </c>
      <c r="H45" s="55" t="s">
        <v>134</v>
      </c>
      <c r="I45" s="55" t="s">
        <v>329</v>
      </c>
      <c r="J45" s="55" t="s">
        <v>330</v>
      </c>
    </row>
    <row r="46" spans="1:10" x14ac:dyDescent="0.4">
      <c r="A46" s="53">
        <v>109</v>
      </c>
      <c r="B46" s="54" t="s">
        <v>331</v>
      </c>
      <c r="C46" s="55" t="s">
        <v>327</v>
      </c>
      <c r="D46" s="55" t="s">
        <v>131</v>
      </c>
      <c r="E46" s="55" t="s">
        <v>179</v>
      </c>
      <c r="F46" s="56" t="s">
        <v>328</v>
      </c>
      <c r="G46" s="56" t="s">
        <v>133</v>
      </c>
      <c r="H46" s="55" t="s">
        <v>134</v>
      </c>
      <c r="I46" s="55" t="s">
        <v>332</v>
      </c>
      <c r="J46" s="55" t="s">
        <v>333</v>
      </c>
    </row>
    <row r="47" spans="1:10" x14ac:dyDescent="0.4">
      <c r="A47" s="53">
        <v>110</v>
      </c>
      <c r="B47" s="54" t="s">
        <v>334</v>
      </c>
      <c r="C47" s="55" t="s">
        <v>335</v>
      </c>
      <c r="D47" s="55" t="s">
        <v>131</v>
      </c>
      <c r="E47" s="55" t="s">
        <v>336</v>
      </c>
      <c r="F47" s="56" t="s">
        <v>133</v>
      </c>
      <c r="G47" s="56" t="s">
        <v>133</v>
      </c>
      <c r="H47" s="55" t="s">
        <v>140</v>
      </c>
      <c r="I47" s="55" t="s">
        <v>337</v>
      </c>
      <c r="J47" s="55" t="s">
        <v>338</v>
      </c>
    </row>
    <row r="48" spans="1:10" x14ac:dyDescent="0.4">
      <c r="A48" s="53">
        <v>111</v>
      </c>
      <c r="B48" s="54" t="s">
        <v>574</v>
      </c>
      <c r="C48" s="55" t="s">
        <v>339</v>
      </c>
      <c r="D48" s="55" t="s">
        <v>131</v>
      </c>
      <c r="E48" s="55" t="s">
        <v>340</v>
      </c>
      <c r="F48" s="56" t="s">
        <v>133</v>
      </c>
      <c r="G48" s="56" t="s">
        <v>133</v>
      </c>
      <c r="H48" s="55" t="s">
        <v>187</v>
      </c>
      <c r="I48" s="55" t="s">
        <v>341</v>
      </c>
      <c r="J48" s="55" t="s">
        <v>342</v>
      </c>
    </row>
    <row r="49" spans="1:10" x14ac:dyDescent="0.4">
      <c r="A49" s="53">
        <v>112</v>
      </c>
      <c r="B49" s="54" t="s">
        <v>343</v>
      </c>
      <c r="C49" s="55" t="s">
        <v>344</v>
      </c>
      <c r="D49" s="55" t="s">
        <v>131</v>
      </c>
      <c r="E49" s="55" t="s">
        <v>345</v>
      </c>
      <c r="F49" s="56" t="s">
        <v>133</v>
      </c>
      <c r="G49" s="56" t="s">
        <v>133</v>
      </c>
      <c r="H49" s="55" t="s">
        <v>134</v>
      </c>
      <c r="I49" s="55" t="s">
        <v>346</v>
      </c>
      <c r="J49" s="55" t="s">
        <v>347</v>
      </c>
    </row>
    <row r="50" spans="1:10" x14ac:dyDescent="0.4">
      <c r="A50" s="53">
        <v>113</v>
      </c>
      <c r="B50" s="54" t="s">
        <v>348</v>
      </c>
      <c r="C50" s="55" t="s">
        <v>144</v>
      </c>
      <c r="D50" s="55" t="s">
        <v>131</v>
      </c>
      <c r="E50" s="55" t="s">
        <v>349</v>
      </c>
      <c r="F50" s="56" t="s">
        <v>133</v>
      </c>
      <c r="G50" s="56" t="s">
        <v>133</v>
      </c>
      <c r="H50" s="55" t="s">
        <v>134</v>
      </c>
      <c r="I50" s="55" t="s">
        <v>146</v>
      </c>
      <c r="J50" s="55" t="s">
        <v>147</v>
      </c>
    </row>
    <row r="51" spans="1:10" x14ac:dyDescent="0.4">
      <c r="A51" s="53">
        <v>114</v>
      </c>
      <c r="B51" s="54" t="s">
        <v>350</v>
      </c>
      <c r="C51" s="55" t="s">
        <v>351</v>
      </c>
      <c r="D51" s="55" t="s">
        <v>131</v>
      </c>
      <c r="E51" s="55" t="s">
        <v>352</v>
      </c>
      <c r="F51" s="56" t="s">
        <v>133</v>
      </c>
      <c r="G51" s="56" t="s">
        <v>133</v>
      </c>
      <c r="H51" s="55" t="s">
        <v>140</v>
      </c>
      <c r="I51" s="55" t="s">
        <v>353</v>
      </c>
      <c r="J51" s="55" t="s">
        <v>354</v>
      </c>
    </row>
    <row r="52" spans="1:10" x14ac:dyDescent="0.4">
      <c r="A52" s="53">
        <v>115</v>
      </c>
      <c r="B52" s="54" t="s">
        <v>575</v>
      </c>
      <c r="C52" s="55" t="s">
        <v>285</v>
      </c>
      <c r="D52" s="55" t="s">
        <v>131</v>
      </c>
      <c r="E52" s="55" t="s">
        <v>355</v>
      </c>
      <c r="F52" s="56" t="s">
        <v>133</v>
      </c>
      <c r="G52" s="56" t="s">
        <v>133</v>
      </c>
      <c r="H52" s="55" t="s">
        <v>140</v>
      </c>
      <c r="I52" s="55" t="s">
        <v>296</v>
      </c>
      <c r="J52" s="55" t="s">
        <v>356</v>
      </c>
    </row>
    <row r="53" spans="1:10" x14ac:dyDescent="0.4">
      <c r="A53" s="53">
        <v>116</v>
      </c>
      <c r="B53" s="54" t="s">
        <v>357</v>
      </c>
      <c r="C53" s="55" t="s">
        <v>358</v>
      </c>
      <c r="D53" s="55" t="s">
        <v>131</v>
      </c>
      <c r="E53" s="55" t="s">
        <v>359</v>
      </c>
      <c r="F53" s="56" t="s">
        <v>133</v>
      </c>
      <c r="G53" s="56" t="s">
        <v>133</v>
      </c>
      <c r="H53" s="55" t="s">
        <v>140</v>
      </c>
      <c r="I53" s="55" t="s">
        <v>360</v>
      </c>
      <c r="J53" s="55" t="s">
        <v>361</v>
      </c>
    </row>
    <row r="54" spans="1:10" x14ac:dyDescent="0.4">
      <c r="A54" s="53">
        <v>117</v>
      </c>
      <c r="B54" s="54" t="s">
        <v>362</v>
      </c>
      <c r="C54" s="55" t="s">
        <v>363</v>
      </c>
      <c r="D54" s="55" t="s">
        <v>185</v>
      </c>
      <c r="E54" s="55" t="s">
        <v>131</v>
      </c>
      <c r="F54" s="56" t="s">
        <v>364</v>
      </c>
      <c r="G54" s="56" t="s">
        <v>133</v>
      </c>
      <c r="H54" s="55" t="s">
        <v>134</v>
      </c>
      <c r="I54" s="55" t="s">
        <v>365</v>
      </c>
      <c r="J54" s="55" t="s">
        <v>366</v>
      </c>
    </row>
    <row r="55" spans="1:10" x14ac:dyDescent="0.4">
      <c r="A55" s="53">
        <v>118</v>
      </c>
      <c r="B55" s="54" t="s">
        <v>367</v>
      </c>
      <c r="C55" s="55" t="s">
        <v>368</v>
      </c>
      <c r="D55" s="55" t="s">
        <v>131</v>
      </c>
      <c r="E55" s="55" t="s">
        <v>369</v>
      </c>
      <c r="F55" s="56" t="s">
        <v>133</v>
      </c>
      <c r="G55" s="56" t="s">
        <v>133</v>
      </c>
      <c r="H55" s="55" t="s">
        <v>140</v>
      </c>
      <c r="I55" s="55" t="s">
        <v>370</v>
      </c>
      <c r="J55" s="55" t="s">
        <v>371</v>
      </c>
    </row>
    <row r="56" spans="1:10" x14ac:dyDescent="0.4">
      <c r="A56" s="53">
        <v>119</v>
      </c>
      <c r="B56" s="54" t="s">
        <v>372</v>
      </c>
      <c r="C56" s="55" t="s">
        <v>373</v>
      </c>
      <c r="D56" s="55" t="s">
        <v>131</v>
      </c>
      <c r="E56" s="55" t="s">
        <v>374</v>
      </c>
      <c r="F56" s="56" t="s">
        <v>133</v>
      </c>
      <c r="G56" s="56" t="s">
        <v>133</v>
      </c>
      <c r="H56" s="55" t="s">
        <v>134</v>
      </c>
      <c r="I56" s="55" t="s">
        <v>375</v>
      </c>
      <c r="J56" s="55" t="s">
        <v>376</v>
      </c>
    </row>
    <row r="57" spans="1:10" x14ac:dyDescent="0.4">
      <c r="A57" s="53">
        <v>120</v>
      </c>
      <c r="B57" s="54" t="s">
        <v>377</v>
      </c>
      <c r="C57" s="55" t="s">
        <v>378</v>
      </c>
      <c r="D57" s="55" t="s">
        <v>131</v>
      </c>
      <c r="E57" s="55" t="s">
        <v>379</v>
      </c>
      <c r="F57" s="56" t="s">
        <v>133</v>
      </c>
      <c r="G57" s="56" t="s">
        <v>133</v>
      </c>
      <c r="H57" s="55" t="s">
        <v>134</v>
      </c>
      <c r="I57" s="55" t="s">
        <v>380</v>
      </c>
      <c r="J57" s="55" t="s">
        <v>381</v>
      </c>
    </row>
    <row r="58" spans="1:10" x14ac:dyDescent="0.4">
      <c r="A58" s="53">
        <v>121</v>
      </c>
      <c r="B58" s="54" t="s">
        <v>382</v>
      </c>
      <c r="C58" s="55" t="s">
        <v>192</v>
      </c>
      <c r="D58" s="55" t="s">
        <v>193</v>
      </c>
      <c r="E58" s="55" t="s">
        <v>131</v>
      </c>
      <c r="F58" s="56" t="s">
        <v>195</v>
      </c>
      <c r="G58" s="56" t="s">
        <v>133</v>
      </c>
      <c r="H58" s="55" t="s">
        <v>134</v>
      </c>
      <c r="I58" s="55" t="s">
        <v>383</v>
      </c>
      <c r="J58" s="55" t="s">
        <v>384</v>
      </c>
    </row>
    <row r="59" spans="1:10" x14ac:dyDescent="0.4">
      <c r="A59" s="53">
        <v>122</v>
      </c>
      <c r="B59" s="54" t="s">
        <v>385</v>
      </c>
      <c r="C59" s="55" t="s">
        <v>225</v>
      </c>
      <c r="D59" s="55" t="s">
        <v>131</v>
      </c>
      <c r="E59" s="55" t="s">
        <v>226</v>
      </c>
      <c r="F59" s="56" t="s">
        <v>133</v>
      </c>
      <c r="G59" s="56" t="s">
        <v>133</v>
      </c>
      <c r="H59" s="55" t="s">
        <v>134</v>
      </c>
      <c r="I59" s="55" t="s">
        <v>181</v>
      </c>
      <c r="J59" s="55" t="s">
        <v>386</v>
      </c>
    </row>
    <row r="60" spans="1:10" x14ac:dyDescent="0.4">
      <c r="A60" s="53">
        <v>124</v>
      </c>
      <c r="B60" s="54" t="s">
        <v>387</v>
      </c>
      <c r="C60" s="55" t="s">
        <v>388</v>
      </c>
      <c r="D60" s="55" t="s">
        <v>131</v>
      </c>
      <c r="E60" s="55" t="s">
        <v>389</v>
      </c>
      <c r="F60" s="56" t="s">
        <v>133</v>
      </c>
      <c r="G60" s="56" t="s">
        <v>133</v>
      </c>
      <c r="H60" s="55" t="s">
        <v>187</v>
      </c>
      <c r="I60" s="55" t="s">
        <v>390</v>
      </c>
      <c r="J60" s="55" t="s">
        <v>391</v>
      </c>
    </row>
    <row r="61" spans="1:10" x14ac:dyDescent="0.4">
      <c r="A61" s="53">
        <v>125</v>
      </c>
      <c r="B61" s="54" t="s">
        <v>392</v>
      </c>
      <c r="C61" s="55" t="s">
        <v>393</v>
      </c>
      <c r="D61" s="55" t="s">
        <v>131</v>
      </c>
      <c r="E61" s="55" t="s">
        <v>394</v>
      </c>
      <c r="F61" s="56" t="s">
        <v>133</v>
      </c>
      <c r="G61" s="56" t="s">
        <v>133</v>
      </c>
      <c r="H61" s="55" t="s">
        <v>140</v>
      </c>
      <c r="I61" s="55" t="s">
        <v>395</v>
      </c>
      <c r="J61" s="55" t="s">
        <v>396</v>
      </c>
    </row>
    <row r="62" spans="1:10" x14ac:dyDescent="0.4">
      <c r="A62" s="53">
        <v>126</v>
      </c>
      <c r="B62" s="54" t="s">
        <v>397</v>
      </c>
      <c r="C62" s="55" t="s">
        <v>200</v>
      </c>
      <c r="D62" s="55" t="s">
        <v>131</v>
      </c>
      <c r="E62" s="55" t="s">
        <v>398</v>
      </c>
      <c r="F62" s="56" t="s">
        <v>133</v>
      </c>
      <c r="G62" s="56" t="s">
        <v>133</v>
      </c>
      <c r="H62" s="55" t="s">
        <v>140</v>
      </c>
      <c r="I62" s="55" t="s">
        <v>399</v>
      </c>
      <c r="J62" s="55" t="s">
        <v>400</v>
      </c>
    </row>
    <row r="63" spans="1:10" x14ac:dyDescent="0.4">
      <c r="A63" s="53">
        <v>127</v>
      </c>
      <c r="B63" s="54" t="s">
        <v>576</v>
      </c>
      <c r="C63" s="55" t="s">
        <v>315</v>
      </c>
      <c r="D63" s="55" t="s">
        <v>131</v>
      </c>
      <c r="E63" s="55" t="s">
        <v>401</v>
      </c>
      <c r="F63" s="56" t="s">
        <v>133</v>
      </c>
      <c r="G63" s="56" t="s">
        <v>133</v>
      </c>
      <c r="H63" s="55" t="s">
        <v>187</v>
      </c>
      <c r="I63" s="55" t="s">
        <v>402</v>
      </c>
      <c r="J63" s="55" t="s">
        <v>403</v>
      </c>
    </row>
    <row r="64" spans="1:10" x14ac:dyDescent="0.4">
      <c r="A64" s="53">
        <v>128</v>
      </c>
      <c r="B64" s="54" t="s">
        <v>404</v>
      </c>
      <c r="C64" s="55" t="s">
        <v>279</v>
      </c>
      <c r="D64" s="55" t="s">
        <v>131</v>
      </c>
      <c r="E64" s="55" t="s">
        <v>405</v>
      </c>
      <c r="F64" s="56" t="s">
        <v>133</v>
      </c>
      <c r="G64" s="56" t="s">
        <v>133</v>
      </c>
      <c r="H64" s="55" t="s">
        <v>140</v>
      </c>
      <c r="I64" s="55" t="s">
        <v>406</v>
      </c>
      <c r="J64" s="55" t="s">
        <v>407</v>
      </c>
    </row>
    <row r="65" spans="1:10" x14ac:dyDescent="0.4">
      <c r="A65" s="53">
        <v>129</v>
      </c>
      <c r="B65" s="54" t="s">
        <v>408</v>
      </c>
      <c r="C65" s="55" t="s">
        <v>409</v>
      </c>
      <c r="D65" s="55" t="s">
        <v>131</v>
      </c>
      <c r="E65" s="55" t="s">
        <v>410</v>
      </c>
      <c r="F65" s="56" t="s">
        <v>133</v>
      </c>
      <c r="G65" s="56" t="s">
        <v>133</v>
      </c>
      <c r="H65" s="55" t="s">
        <v>140</v>
      </c>
      <c r="I65" s="55" t="s">
        <v>411</v>
      </c>
      <c r="J65" s="55" t="s">
        <v>412</v>
      </c>
    </row>
    <row r="66" spans="1:10" x14ac:dyDescent="0.4">
      <c r="A66" s="53">
        <v>131</v>
      </c>
      <c r="B66" s="54" t="s">
        <v>413</v>
      </c>
      <c r="C66" s="55" t="s">
        <v>414</v>
      </c>
      <c r="D66" s="55" t="s">
        <v>131</v>
      </c>
      <c r="E66" s="55" t="s">
        <v>415</v>
      </c>
      <c r="F66" s="56" t="s">
        <v>133</v>
      </c>
      <c r="G66" s="56" t="s">
        <v>133</v>
      </c>
      <c r="H66" s="55" t="s">
        <v>140</v>
      </c>
      <c r="I66" s="55" t="s">
        <v>190</v>
      </c>
      <c r="J66" s="55" t="s">
        <v>416</v>
      </c>
    </row>
    <row r="67" spans="1:10" x14ac:dyDescent="0.4">
      <c r="A67" s="53">
        <v>133</v>
      </c>
      <c r="B67" s="54" t="s">
        <v>417</v>
      </c>
      <c r="C67" s="55" t="s">
        <v>418</v>
      </c>
      <c r="D67" s="55" t="s">
        <v>131</v>
      </c>
      <c r="E67" s="55" t="s">
        <v>419</v>
      </c>
      <c r="F67" s="56" t="s">
        <v>133</v>
      </c>
      <c r="G67" s="56" t="s">
        <v>133</v>
      </c>
      <c r="H67" s="55" t="s">
        <v>140</v>
      </c>
      <c r="I67" s="55" t="s">
        <v>420</v>
      </c>
      <c r="J67" s="55" t="s">
        <v>421</v>
      </c>
    </row>
    <row r="68" spans="1:10" x14ac:dyDescent="0.4">
      <c r="A68" s="53">
        <v>134</v>
      </c>
      <c r="B68" s="54" t="s">
        <v>422</v>
      </c>
      <c r="C68" s="55" t="s">
        <v>423</v>
      </c>
      <c r="D68" s="55" t="s">
        <v>131</v>
      </c>
      <c r="E68" s="55" t="s">
        <v>424</v>
      </c>
      <c r="F68" s="56" t="s">
        <v>133</v>
      </c>
      <c r="G68" s="56" t="s">
        <v>133</v>
      </c>
      <c r="H68" s="55" t="s">
        <v>140</v>
      </c>
      <c r="I68" s="55" t="s">
        <v>425</v>
      </c>
      <c r="J68" s="55" t="s">
        <v>426</v>
      </c>
    </row>
    <row r="69" spans="1:10" x14ac:dyDescent="0.4">
      <c r="A69" s="53">
        <v>135</v>
      </c>
      <c r="B69" s="54" t="s">
        <v>427</v>
      </c>
      <c r="C69" s="55" t="s">
        <v>428</v>
      </c>
      <c r="D69" s="55" t="s">
        <v>131</v>
      </c>
      <c r="E69" s="55" t="s">
        <v>429</v>
      </c>
      <c r="F69" s="56" t="s">
        <v>133</v>
      </c>
      <c r="G69" s="56" t="s">
        <v>133</v>
      </c>
      <c r="H69" s="55" t="s">
        <v>187</v>
      </c>
      <c r="I69" s="55" t="s">
        <v>430</v>
      </c>
      <c r="J69" s="55" t="s">
        <v>431</v>
      </c>
    </row>
    <row r="70" spans="1:10" x14ac:dyDescent="0.4">
      <c r="A70" s="53">
        <v>136</v>
      </c>
      <c r="B70" s="54" t="s">
        <v>432</v>
      </c>
      <c r="C70" s="55" t="s">
        <v>433</v>
      </c>
      <c r="D70" s="55" t="s">
        <v>131</v>
      </c>
      <c r="E70" s="55" t="s">
        <v>434</v>
      </c>
      <c r="F70" s="56" t="s">
        <v>133</v>
      </c>
      <c r="G70" s="56" t="s">
        <v>133</v>
      </c>
      <c r="H70" s="55" t="s">
        <v>134</v>
      </c>
      <c r="I70" s="55" t="s">
        <v>435</v>
      </c>
      <c r="J70" s="55" t="s">
        <v>436</v>
      </c>
    </row>
    <row r="71" spans="1:10" x14ac:dyDescent="0.4">
      <c r="A71" s="53">
        <v>137</v>
      </c>
      <c r="B71" s="54" t="s">
        <v>437</v>
      </c>
      <c r="C71" s="55" t="s">
        <v>438</v>
      </c>
      <c r="D71" s="55" t="s">
        <v>131</v>
      </c>
      <c r="E71" s="55" t="s">
        <v>434</v>
      </c>
      <c r="F71" s="56" t="s">
        <v>133</v>
      </c>
      <c r="G71" s="56" t="s">
        <v>133</v>
      </c>
      <c r="H71" s="55" t="s">
        <v>140</v>
      </c>
      <c r="I71" s="55" t="s">
        <v>439</v>
      </c>
      <c r="J71" s="55" t="s">
        <v>440</v>
      </c>
    </row>
    <row r="72" spans="1:10" x14ac:dyDescent="0.4">
      <c r="A72" s="53">
        <v>138</v>
      </c>
      <c r="B72" s="54" t="s">
        <v>441</v>
      </c>
      <c r="C72" s="55" t="s">
        <v>173</v>
      </c>
      <c r="D72" s="55" t="s">
        <v>131</v>
      </c>
      <c r="E72" s="55" t="s">
        <v>442</v>
      </c>
      <c r="F72" s="56" t="s">
        <v>133</v>
      </c>
      <c r="G72" s="56" t="s">
        <v>133</v>
      </c>
      <c r="H72" s="55" t="s">
        <v>140</v>
      </c>
      <c r="I72" s="55" t="s">
        <v>443</v>
      </c>
      <c r="J72" s="55" t="s">
        <v>444</v>
      </c>
    </row>
    <row r="73" spans="1:10" x14ac:dyDescent="0.4">
      <c r="A73" s="53">
        <v>139</v>
      </c>
      <c r="B73" s="54" t="s">
        <v>445</v>
      </c>
      <c r="C73" s="55" t="s">
        <v>446</v>
      </c>
      <c r="D73" s="55" t="s">
        <v>131</v>
      </c>
      <c r="E73" s="55" t="s">
        <v>447</v>
      </c>
      <c r="F73" s="56" t="s">
        <v>133</v>
      </c>
      <c r="G73" s="56" t="s">
        <v>133</v>
      </c>
      <c r="H73" s="55" t="s">
        <v>187</v>
      </c>
      <c r="I73" s="55" t="s">
        <v>448</v>
      </c>
      <c r="J73" s="55" t="s">
        <v>449</v>
      </c>
    </row>
    <row r="74" spans="1:10" x14ac:dyDescent="0.4">
      <c r="A74" s="53">
        <v>140</v>
      </c>
      <c r="B74" s="54" t="s">
        <v>450</v>
      </c>
      <c r="C74" s="55" t="s">
        <v>451</v>
      </c>
      <c r="D74" s="55" t="s">
        <v>131</v>
      </c>
      <c r="E74" s="55" t="s">
        <v>452</v>
      </c>
      <c r="F74" s="56" t="s">
        <v>133</v>
      </c>
      <c r="G74" s="56" t="s">
        <v>133</v>
      </c>
      <c r="H74" s="55" t="s">
        <v>134</v>
      </c>
      <c r="I74" s="55" t="s">
        <v>170</v>
      </c>
      <c r="J74" s="55" t="s">
        <v>453</v>
      </c>
    </row>
    <row r="75" spans="1:10" x14ac:dyDescent="0.4">
      <c r="A75" s="53">
        <v>141</v>
      </c>
      <c r="B75" s="54" t="s">
        <v>454</v>
      </c>
      <c r="C75" s="55" t="s">
        <v>455</v>
      </c>
      <c r="D75" s="55" t="s">
        <v>131</v>
      </c>
      <c r="E75" s="55" t="s">
        <v>456</v>
      </c>
      <c r="F75" s="56" t="s">
        <v>133</v>
      </c>
      <c r="G75" s="56" t="s">
        <v>133</v>
      </c>
      <c r="H75" s="55"/>
      <c r="I75" s="55"/>
      <c r="J75" s="55"/>
    </row>
    <row r="76" spans="1:10" x14ac:dyDescent="0.4">
      <c r="A76" s="53">
        <v>142</v>
      </c>
      <c r="B76" s="54" t="s">
        <v>457</v>
      </c>
      <c r="C76" s="55" t="s">
        <v>458</v>
      </c>
      <c r="D76" s="55" t="s">
        <v>131</v>
      </c>
      <c r="E76" s="55" t="s">
        <v>459</v>
      </c>
      <c r="F76" s="56" t="s">
        <v>133</v>
      </c>
      <c r="G76" s="56" t="s">
        <v>133</v>
      </c>
      <c r="H76" s="55" t="s">
        <v>187</v>
      </c>
      <c r="I76" s="55" t="s">
        <v>460</v>
      </c>
      <c r="J76" s="55" t="s">
        <v>461</v>
      </c>
    </row>
    <row r="77" spans="1:10" x14ac:dyDescent="0.4">
      <c r="A77" s="53">
        <v>143</v>
      </c>
      <c r="B77" s="54" t="s">
        <v>462</v>
      </c>
      <c r="C77" s="55" t="s">
        <v>463</v>
      </c>
      <c r="D77" s="55" t="s">
        <v>131</v>
      </c>
      <c r="E77" s="55" t="s">
        <v>464</v>
      </c>
      <c r="F77" s="56" t="s">
        <v>133</v>
      </c>
      <c r="G77" s="56" t="s">
        <v>133</v>
      </c>
      <c r="H77" s="55" t="s">
        <v>140</v>
      </c>
      <c r="I77" s="55" t="s">
        <v>465</v>
      </c>
      <c r="J77" s="55" t="s">
        <v>466</v>
      </c>
    </row>
    <row r="78" spans="1:10" x14ac:dyDescent="0.4">
      <c r="A78" s="53">
        <v>144</v>
      </c>
      <c r="B78" s="54" t="s">
        <v>467</v>
      </c>
      <c r="C78" s="55" t="s">
        <v>468</v>
      </c>
      <c r="D78" s="55" t="s">
        <v>131</v>
      </c>
      <c r="E78" s="55" t="s">
        <v>469</v>
      </c>
      <c r="F78" s="56" t="s">
        <v>133</v>
      </c>
      <c r="G78" s="56" t="s">
        <v>133</v>
      </c>
      <c r="H78" s="55" t="s">
        <v>134</v>
      </c>
      <c r="I78" s="55" t="s">
        <v>470</v>
      </c>
      <c r="J78" s="55" t="s">
        <v>471</v>
      </c>
    </row>
    <row r="79" spans="1:10" x14ac:dyDescent="0.4">
      <c r="A79" s="53">
        <v>145</v>
      </c>
      <c r="B79" s="54" t="s">
        <v>472</v>
      </c>
      <c r="C79" s="55" t="s">
        <v>473</v>
      </c>
      <c r="D79" s="55" t="s">
        <v>131</v>
      </c>
      <c r="E79" s="55" t="s">
        <v>474</v>
      </c>
      <c r="F79" s="56" t="s">
        <v>133</v>
      </c>
      <c r="G79" s="56" t="s">
        <v>133</v>
      </c>
      <c r="H79" s="55" t="s">
        <v>140</v>
      </c>
      <c r="I79" s="55" t="s">
        <v>475</v>
      </c>
      <c r="J79" s="55" t="s">
        <v>476</v>
      </c>
    </row>
    <row r="80" spans="1:10" x14ac:dyDescent="0.4">
      <c r="A80" s="53">
        <v>146</v>
      </c>
      <c r="B80" s="54" t="s">
        <v>477</v>
      </c>
      <c r="C80" s="55" t="s">
        <v>478</v>
      </c>
      <c r="D80" s="55" t="s">
        <v>131</v>
      </c>
      <c r="E80" s="55" t="s">
        <v>479</v>
      </c>
      <c r="F80" s="56" t="s">
        <v>133</v>
      </c>
      <c r="G80" s="56" t="s">
        <v>133</v>
      </c>
      <c r="H80" s="55" t="s">
        <v>134</v>
      </c>
      <c r="I80" s="55" t="s">
        <v>480</v>
      </c>
      <c r="J80" s="55" t="s">
        <v>416</v>
      </c>
    </row>
    <row r="81" spans="1:11" x14ac:dyDescent="0.4">
      <c r="A81" s="53">
        <v>147</v>
      </c>
      <c r="B81" s="54" t="s">
        <v>481</v>
      </c>
      <c r="C81" s="55" t="s">
        <v>482</v>
      </c>
      <c r="D81" s="55" t="s">
        <v>131</v>
      </c>
      <c r="E81" s="55" t="s">
        <v>483</v>
      </c>
      <c r="F81" s="56" t="s">
        <v>133</v>
      </c>
      <c r="G81" s="56" t="s">
        <v>133</v>
      </c>
      <c r="H81" s="55" t="s">
        <v>187</v>
      </c>
      <c r="I81" s="55" t="s">
        <v>484</v>
      </c>
      <c r="J81" s="55" t="s">
        <v>485</v>
      </c>
    </row>
    <row r="82" spans="1:11" x14ac:dyDescent="0.4">
      <c r="A82" s="53">
        <v>148</v>
      </c>
      <c r="B82" s="54" t="s">
        <v>578</v>
      </c>
      <c r="C82" s="55" t="s">
        <v>486</v>
      </c>
      <c r="D82" s="55" t="s">
        <v>131</v>
      </c>
      <c r="E82" s="55" t="s">
        <v>487</v>
      </c>
      <c r="F82" s="56" t="s">
        <v>133</v>
      </c>
      <c r="G82" s="56" t="s">
        <v>133</v>
      </c>
      <c r="H82" s="55" t="s">
        <v>140</v>
      </c>
      <c r="I82" s="55" t="s">
        <v>489</v>
      </c>
      <c r="J82" s="55" t="s">
        <v>577</v>
      </c>
    </row>
    <row r="83" spans="1:11" x14ac:dyDescent="0.4">
      <c r="A83" s="53">
        <v>149</v>
      </c>
      <c r="B83" s="54" t="s">
        <v>579</v>
      </c>
      <c r="C83" s="55" t="s">
        <v>488</v>
      </c>
      <c r="D83" s="55" t="s">
        <v>131</v>
      </c>
      <c r="E83" s="55" t="s">
        <v>235</v>
      </c>
      <c r="F83" s="56" t="s">
        <v>133</v>
      </c>
      <c r="G83" s="56" t="s">
        <v>133</v>
      </c>
      <c r="H83" s="55" t="s">
        <v>134</v>
      </c>
      <c r="I83" s="55" t="s">
        <v>489</v>
      </c>
      <c r="J83" s="55" t="s">
        <v>577</v>
      </c>
    </row>
    <row r="84" spans="1:11" x14ac:dyDescent="0.4">
      <c r="A84" s="53">
        <v>150</v>
      </c>
      <c r="B84" s="54" t="s">
        <v>490</v>
      </c>
      <c r="C84" s="55" t="s">
        <v>491</v>
      </c>
      <c r="D84" s="55" t="s">
        <v>131</v>
      </c>
      <c r="E84" s="55" t="s">
        <v>492</v>
      </c>
      <c r="F84" s="56" t="s">
        <v>133</v>
      </c>
      <c r="G84" s="56" t="s">
        <v>133</v>
      </c>
      <c r="H84" s="55" t="s">
        <v>140</v>
      </c>
      <c r="I84" s="55" t="s">
        <v>493</v>
      </c>
      <c r="J84" s="55" t="s">
        <v>494</v>
      </c>
    </row>
    <row r="85" spans="1:11" x14ac:dyDescent="0.4">
      <c r="A85" s="53">
        <v>152</v>
      </c>
      <c r="B85" s="54" t="s">
        <v>495</v>
      </c>
      <c r="C85" s="55" t="s">
        <v>496</v>
      </c>
      <c r="D85" s="55" t="s">
        <v>131</v>
      </c>
      <c r="E85" s="55" t="s">
        <v>497</v>
      </c>
      <c r="F85" s="56" t="s">
        <v>133</v>
      </c>
      <c r="G85" s="56" t="s">
        <v>133</v>
      </c>
      <c r="H85" s="55" t="s">
        <v>140</v>
      </c>
      <c r="I85" s="55" t="s">
        <v>196</v>
      </c>
      <c r="J85" s="55" t="s">
        <v>498</v>
      </c>
    </row>
    <row r="86" spans="1:11" x14ac:dyDescent="0.4">
      <c r="A86" s="53">
        <v>153</v>
      </c>
      <c r="B86" s="54" t="s">
        <v>499</v>
      </c>
      <c r="C86" s="55" t="s">
        <v>315</v>
      </c>
      <c r="D86" s="55" t="s">
        <v>131</v>
      </c>
      <c r="E86" s="55" t="s">
        <v>500</v>
      </c>
      <c r="F86" s="56" t="s">
        <v>133</v>
      </c>
      <c r="G86" s="56" t="s">
        <v>133</v>
      </c>
      <c r="H86" s="55" t="s">
        <v>140</v>
      </c>
      <c r="I86" s="55" t="s">
        <v>501</v>
      </c>
      <c r="J86" s="55" t="s">
        <v>502</v>
      </c>
    </row>
    <row r="87" spans="1:11" x14ac:dyDescent="0.4">
      <c r="A87" s="53">
        <v>154</v>
      </c>
      <c r="B87" s="54" t="s">
        <v>580</v>
      </c>
      <c r="C87" s="55" t="s">
        <v>503</v>
      </c>
      <c r="D87" s="55" t="s">
        <v>131</v>
      </c>
      <c r="E87" s="55" t="s">
        <v>504</v>
      </c>
      <c r="F87" s="56" t="s">
        <v>133</v>
      </c>
      <c r="G87" s="56" t="s">
        <v>133</v>
      </c>
      <c r="H87" s="55" t="s">
        <v>187</v>
      </c>
      <c r="I87" s="55" t="s">
        <v>505</v>
      </c>
      <c r="J87" s="55" t="s">
        <v>506</v>
      </c>
      <c r="K87">
        <v>139176</v>
      </c>
    </row>
    <row r="88" spans="1:11" x14ac:dyDescent="0.4">
      <c r="A88" s="53">
        <v>155</v>
      </c>
      <c r="B88" s="54" t="s">
        <v>581</v>
      </c>
      <c r="C88" s="55" t="s">
        <v>507</v>
      </c>
      <c r="D88" s="55" t="s">
        <v>131</v>
      </c>
      <c r="E88" s="55" t="s">
        <v>508</v>
      </c>
      <c r="F88" s="56" t="s">
        <v>133</v>
      </c>
      <c r="G88" s="56" t="s">
        <v>133</v>
      </c>
      <c r="H88" s="55" t="s">
        <v>187</v>
      </c>
      <c r="I88" s="55" t="s">
        <v>505</v>
      </c>
      <c r="J88" s="55" t="s">
        <v>506</v>
      </c>
    </row>
    <row r="89" spans="1:11" x14ac:dyDescent="0.4">
      <c r="A89" s="53">
        <v>156</v>
      </c>
      <c r="B89" s="54" t="s">
        <v>509</v>
      </c>
      <c r="C89" s="55" t="s">
        <v>510</v>
      </c>
      <c r="D89" s="55" t="s">
        <v>131</v>
      </c>
      <c r="E89" s="55" t="s">
        <v>511</v>
      </c>
      <c r="F89" s="56" t="s">
        <v>133</v>
      </c>
      <c r="G89" s="56" t="s">
        <v>133</v>
      </c>
      <c r="H89" s="55" t="s">
        <v>140</v>
      </c>
      <c r="I89" s="55" t="s">
        <v>484</v>
      </c>
      <c r="J89" s="55" t="s">
        <v>485</v>
      </c>
    </row>
    <row r="90" spans="1:11" x14ac:dyDescent="0.4">
      <c r="A90" s="53">
        <v>157</v>
      </c>
      <c r="B90" s="54" t="s">
        <v>512</v>
      </c>
      <c r="C90" s="55" t="s">
        <v>513</v>
      </c>
      <c r="D90" s="55" t="s">
        <v>131</v>
      </c>
      <c r="E90" s="55" t="s">
        <v>514</v>
      </c>
      <c r="F90" s="56" t="s">
        <v>133</v>
      </c>
      <c r="G90" s="56" t="s">
        <v>133</v>
      </c>
      <c r="H90" s="55" t="s">
        <v>140</v>
      </c>
      <c r="I90" s="55" t="s">
        <v>213</v>
      </c>
      <c r="J90" s="55" t="s">
        <v>515</v>
      </c>
    </row>
    <row r="91" spans="1:11" x14ac:dyDescent="0.4">
      <c r="A91" s="53">
        <v>158</v>
      </c>
      <c r="B91" s="54" t="s">
        <v>516</v>
      </c>
      <c r="C91" s="55" t="s">
        <v>517</v>
      </c>
      <c r="D91" s="55" t="s">
        <v>131</v>
      </c>
      <c r="E91" s="55" t="s">
        <v>518</v>
      </c>
      <c r="F91" s="56" t="s">
        <v>133</v>
      </c>
      <c r="G91" s="56" t="s">
        <v>133</v>
      </c>
      <c r="H91" s="55" t="s">
        <v>187</v>
      </c>
      <c r="I91" s="55" t="s">
        <v>296</v>
      </c>
      <c r="J91" s="55" t="s">
        <v>519</v>
      </c>
    </row>
    <row r="92" spans="1:11" x14ac:dyDescent="0.4">
      <c r="A92" s="53">
        <v>159</v>
      </c>
      <c r="B92" s="54" t="s">
        <v>520</v>
      </c>
      <c r="C92" s="55" t="s">
        <v>288</v>
      </c>
      <c r="D92" s="55" t="s">
        <v>131</v>
      </c>
      <c r="E92" s="55" t="s">
        <v>289</v>
      </c>
      <c r="F92" s="56" t="s">
        <v>133</v>
      </c>
      <c r="G92" s="56" t="s">
        <v>133</v>
      </c>
      <c r="H92" s="55" t="s">
        <v>134</v>
      </c>
      <c r="I92" s="55" t="s">
        <v>181</v>
      </c>
      <c r="J92" s="55" t="s">
        <v>521</v>
      </c>
    </row>
    <row r="93" spans="1:11" x14ac:dyDescent="0.4">
      <c r="A93" s="53">
        <v>160</v>
      </c>
      <c r="B93" s="54" t="s">
        <v>522</v>
      </c>
      <c r="C93" s="55" t="s">
        <v>523</v>
      </c>
      <c r="D93" s="55" t="s">
        <v>131</v>
      </c>
      <c r="E93" s="55" t="s">
        <v>524</v>
      </c>
      <c r="F93" s="56" t="s">
        <v>133</v>
      </c>
      <c r="G93" s="56" t="s">
        <v>133</v>
      </c>
      <c r="H93" s="55" t="s">
        <v>134</v>
      </c>
      <c r="I93" s="55" t="s">
        <v>525</v>
      </c>
      <c r="J93" s="55" t="s">
        <v>526</v>
      </c>
    </row>
    <row r="94" spans="1:11" x14ac:dyDescent="0.4">
      <c r="A94" s="53">
        <v>161</v>
      </c>
      <c r="B94" s="54" t="s">
        <v>527</v>
      </c>
      <c r="C94" s="55" t="s">
        <v>528</v>
      </c>
      <c r="D94" s="55" t="s">
        <v>131</v>
      </c>
      <c r="E94" s="55" t="s">
        <v>529</v>
      </c>
      <c r="F94" s="56" t="s">
        <v>133</v>
      </c>
      <c r="G94" s="56" t="s">
        <v>133</v>
      </c>
      <c r="H94" s="55" t="s">
        <v>134</v>
      </c>
      <c r="I94" s="55" t="s">
        <v>530</v>
      </c>
      <c r="J94" s="55" t="s">
        <v>531</v>
      </c>
    </row>
    <row r="95" spans="1:11" x14ac:dyDescent="0.4">
      <c r="A95" s="53">
        <v>162</v>
      </c>
      <c r="B95" s="54" t="s">
        <v>532</v>
      </c>
      <c r="C95" s="55" t="s">
        <v>533</v>
      </c>
      <c r="D95" s="55" t="s">
        <v>131</v>
      </c>
      <c r="E95" s="55" t="s">
        <v>534</v>
      </c>
      <c r="F95" s="56" t="s">
        <v>133</v>
      </c>
      <c r="G95" s="56" t="s">
        <v>133</v>
      </c>
      <c r="H95" s="55" t="s">
        <v>140</v>
      </c>
      <c r="I95" s="55" t="s">
        <v>535</v>
      </c>
      <c r="J95" s="55" t="s">
        <v>536</v>
      </c>
    </row>
    <row r="96" spans="1:11" x14ac:dyDescent="0.4">
      <c r="A96" s="53">
        <v>163</v>
      </c>
      <c r="B96" s="54" t="s">
        <v>537</v>
      </c>
      <c r="C96" s="55" t="s">
        <v>538</v>
      </c>
      <c r="D96" s="55" t="s">
        <v>200</v>
      </c>
      <c r="E96" s="55" t="s">
        <v>131</v>
      </c>
      <c r="F96" s="56" t="s">
        <v>539</v>
      </c>
      <c r="G96" s="56" t="s">
        <v>133</v>
      </c>
      <c r="H96" s="55" t="s">
        <v>140</v>
      </c>
      <c r="I96" s="55" t="s">
        <v>146</v>
      </c>
      <c r="J96" s="55" t="s">
        <v>540</v>
      </c>
    </row>
    <row r="97" spans="1:10" x14ac:dyDescent="0.4">
      <c r="A97" s="53">
        <v>164</v>
      </c>
      <c r="B97" s="54" t="s">
        <v>541</v>
      </c>
      <c r="C97" s="55" t="s">
        <v>542</v>
      </c>
      <c r="D97" s="55" t="s">
        <v>131</v>
      </c>
      <c r="E97" s="55" t="s">
        <v>543</v>
      </c>
      <c r="F97" s="56" t="s">
        <v>133</v>
      </c>
      <c r="G97" s="56" t="s">
        <v>133</v>
      </c>
      <c r="H97" s="55" t="s">
        <v>140</v>
      </c>
      <c r="I97" s="55" t="s">
        <v>544</v>
      </c>
      <c r="J97" s="55" t="s">
        <v>545</v>
      </c>
    </row>
    <row r="98" spans="1:10" x14ac:dyDescent="0.4">
      <c r="A98" s="53">
        <v>165</v>
      </c>
      <c r="B98" s="54" t="s">
        <v>546</v>
      </c>
      <c r="C98" s="55" t="s">
        <v>547</v>
      </c>
      <c r="D98" s="55" t="s">
        <v>206</v>
      </c>
      <c r="E98" s="55" t="s">
        <v>548</v>
      </c>
      <c r="F98" s="56" t="s">
        <v>133</v>
      </c>
      <c r="G98" s="56" t="s">
        <v>133</v>
      </c>
      <c r="H98" s="55" t="s">
        <v>140</v>
      </c>
      <c r="I98" s="55" t="s">
        <v>549</v>
      </c>
      <c r="J98" s="55" t="s">
        <v>550</v>
      </c>
    </row>
    <row r="99" spans="1:10" x14ac:dyDescent="0.4">
      <c r="A99" s="53">
        <v>166</v>
      </c>
      <c r="B99" s="54" t="s">
        <v>551</v>
      </c>
      <c r="C99" s="55" t="s">
        <v>552</v>
      </c>
      <c r="D99" s="55" t="s">
        <v>131</v>
      </c>
      <c r="E99" s="55" t="s">
        <v>553</v>
      </c>
      <c r="F99" s="56" t="s">
        <v>133</v>
      </c>
      <c r="G99" s="56" t="s">
        <v>133</v>
      </c>
      <c r="H99" s="55" t="s">
        <v>140</v>
      </c>
      <c r="I99" s="55" t="s">
        <v>554</v>
      </c>
      <c r="J99" s="55" t="s">
        <v>555</v>
      </c>
    </row>
    <row r="100" spans="1:10" x14ac:dyDescent="0.4">
      <c r="A100" s="53">
        <v>167</v>
      </c>
      <c r="B100" s="54" t="s">
        <v>556</v>
      </c>
      <c r="C100" s="55" t="s">
        <v>557</v>
      </c>
      <c r="D100" s="55" t="s">
        <v>131</v>
      </c>
      <c r="E100" s="55" t="s">
        <v>558</v>
      </c>
      <c r="F100" s="56" t="s">
        <v>133</v>
      </c>
      <c r="G100" s="56" t="s">
        <v>133</v>
      </c>
      <c r="H100" s="55" t="s">
        <v>187</v>
      </c>
      <c r="I100" s="55" t="s">
        <v>559</v>
      </c>
      <c r="J100" s="55" t="s">
        <v>560</v>
      </c>
    </row>
    <row r="101" spans="1:10" x14ac:dyDescent="0.4">
      <c r="A101" s="53">
        <v>168</v>
      </c>
      <c r="B101" s="54" t="s">
        <v>561</v>
      </c>
      <c r="C101" s="55" t="s">
        <v>562</v>
      </c>
      <c r="D101" s="55" t="s">
        <v>131</v>
      </c>
      <c r="E101" s="55" t="s">
        <v>563</v>
      </c>
      <c r="F101" s="56" t="s">
        <v>133</v>
      </c>
      <c r="G101" s="56" t="s">
        <v>133</v>
      </c>
      <c r="H101" s="55" t="s">
        <v>140</v>
      </c>
      <c r="I101" s="55" t="s">
        <v>559</v>
      </c>
      <c r="J101" s="55" t="s">
        <v>564</v>
      </c>
    </row>
    <row r="102" spans="1:10" x14ac:dyDescent="0.4">
      <c r="A102" s="53">
        <v>170</v>
      </c>
      <c r="B102" s="54" t="s">
        <v>565</v>
      </c>
      <c r="C102" s="55" t="s">
        <v>552</v>
      </c>
      <c r="D102" s="55" t="s">
        <v>131</v>
      </c>
      <c r="E102" s="55" t="s">
        <v>566</v>
      </c>
      <c r="F102" s="56" t="s">
        <v>133</v>
      </c>
      <c r="G102" s="56" t="s">
        <v>133</v>
      </c>
      <c r="H102" s="55" t="s">
        <v>134</v>
      </c>
      <c r="I102" s="55" t="s">
        <v>236</v>
      </c>
      <c r="J102" s="55" t="s">
        <v>567</v>
      </c>
    </row>
    <row r="103" spans="1:10" x14ac:dyDescent="0.4">
      <c r="A103" s="53">
        <v>171</v>
      </c>
      <c r="B103" s="54" t="s">
        <v>568</v>
      </c>
      <c r="C103" s="55" t="s">
        <v>569</v>
      </c>
      <c r="D103" s="55" t="s">
        <v>206</v>
      </c>
      <c r="E103" s="55" t="s">
        <v>131</v>
      </c>
      <c r="F103" s="56" t="s">
        <v>570</v>
      </c>
      <c r="G103" s="56"/>
      <c r="H103" s="55" t="s">
        <v>134</v>
      </c>
      <c r="I103" s="55" t="s">
        <v>571</v>
      </c>
      <c r="J103" s="55" t="s">
        <v>572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O107"/>
  <sheetViews>
    <sheetView workbookViewId="0">
      <pane xSplit="1" ySplit="2" topLeftCell="B66" activePane="bottomRight" state="frozen"/>
      <selection activeCell="I82" sqref="I82"/>
      <selection pane="topRight" activeCell="I82" sqref="I82"/>
      <selection pane="bottomLeft" activeCell="I82" sqref="I82"/>
      <selection pane="bottomRight" activeCell="I82" sqref="I82"/>
    </sheetView>
  </sheetViews>
  <sheetFormatPr defaultColWidth="9.15234375" defaultRowHeight="14.6" x14ac:dyDescent="0.4"/>
  <cols>
    <col min="1" max="1" width="6.15234375" style="59" bestFit="1" customWidth="1"/>
    <col min="2" max="2" width="4.3828125" style="59" bestFit="1" customWidth="1"/>
    <col min="3" max="3" width="39.15234375" style="59" bestFit="1" customWidth="1"/>
    <col min="4" max="4" width="29.84375" style="59" bestFit="1" customWidth="1"/>
    <col min="5" max="5" width="16.53515625" style="59" bestFit="1" customWidth="1"/>
    <col min="6" max="6" width="9.15234375" style="59"/>
    <col min="7" max="7" width="10.3828125" style="59" bestFit="1" customWidth="1"/>
    <col min="8" max="8" width="8.15234375" style="59" bestFit="1" customWidth="1"/>
    <col min="9" max="9" width="11.53515625" style="59" bestFit="1" customWidth="1"/>
    <col min="10" max="10" width="9" style="59" bestFit="1" customWidth="1"/>
    <col min="11" max="11" width="10.84375" style="59" bestFit="1" customWidth="1"/>
    <col min="12" max="12" width="15" style="59" bestFit="1" customWidth="1"/>
    <col min="13" max="13" width="13.53515625" style="59" bestFit="1" customWidth="1"/>
    <col min="14" max="14" width="26.3828125" style="59" bestFit="1" customWidth="1"/>
    <col min="15" max="16384" width="9.15234375" style="59"/>
  </cols>
  <sheetData>
    <row r="1" spans="1:15" x14ac:dyDescent="0.4">
      <c r="A1" s="59">
        <v>1</v>
      </c>
      <c r="C1" s="59">
        <v>2</v>
      </c>
      <c r="D1" s="59">
        <v>3</v>
      </c>
      <c r="E1" s="59">
        <v>4</v>
      </c>
      <c r="F1" s="59">
        <v>5</v>
      </c>
      <c r="G1" s="59">
        <v>6</v>
      </c>
      <c r="H1" s="59">
        <v>7</v>
      </c>
      <c r="I1" s="59">
        <v>8</v>
      </c>
      <c r="J1" s="59">
        <v>9</v>
      </c>
      <c r="K1" s="59">
        <v>10</v>
      </c>
      <c r="L1" s="59">
        <v>11</v>
      </c>
      <c r="M1" s="59">
        <v>12</v>
      </c>
      <c r="N1" s="59">
        <v>13</v>
      </c>
      <c r="O1" s="59">
        <v>14</v>
      </c>
    </row>
    <row r="2" spans="1:15" ht="24.9" x14ac:dyDescent="0.4">
      <c r="A2" s="58" t="s">
        <v>584</v>
      </c>
      <c r="B2" s="58" t="s">
        <v>872</v>
      </c>
      <c r="C2" s="58" t="s">
        <v>583</v>
      </c>
      <c r="D2" s="58" t="s">
        <v>585</v>
      </c>
      <c r="E2" s="58" t="s">
        <v>586</v>
      </c>
      <c r="F2" s="58" t="s">
        <v>587</v>
      </c>
      <c r="G2" s="58" t="s">
        <v>588</v>
      </c>
      <c r="H2" s="58" t="s">
        <v>589</v>
      </c>
      <c r="I2" s="58" t="s">
        <v>590</v>
      </c>
      <c r="J2" s="58" t="s">
        <v>591</v>
      </c>
      <c r="K2" s="58" t="s">
        <v>592</v>
      </c>
      <c r="L2" s="58" t="s">
        <v>593</v>
      </c>
      <c r="M2" s="59" t="s">
        <v>853</v>
      </c>
      <c r="N2" s="59" t="s">
        <v>854</v>
      </c>
      <c r="O2" s="59" t="s">
        <v>865</v>
      </c>
    </row>
    <row r="3" spans="1:15" x14ac:dyDescent="0.4">
      <c r="A3" s="61">
        <v>20374</v>
      </c>
      <c r="B3" s="67">
        <v>1</v>
      </c>
      <c r="C3" s="60" t="s">
        <v>603</v>
      </c>
      <c r="D3" s="60" t="s">
        <v>604</v>
      </c>
      <c r="E3" s="60" t="s">
        <v>315</v>
      </c>
      <c r="F3" s="60" t="s">
        <v>133</v>
      </c>
      <c r="G3" s="60" t="s">
        <v>133</v>
      </c>
      <c r="H3" s="60" t="s">
        <v>316</v>
      </c>
      <c r="I3" s="60" t="s">
        <v>133</v>
      </c>
      <c r="J3" s="60" t="s">
        <v>140</v>
      </c>
      <c r="K3" s="60" t="s">
        <v>605</v>
      </c>
      <c r="L3" s="60" t="s">
        <v>606</v>
      </c>
      <c r="M3" s="59" t="str">
        <f>LEFT(TRIM(I3),3)&amp;" "&amp;MID(TRIM(I3),4,4)&amp;" "&amp;RIGHT(TRIM(I3),4)</f>
        <v xml:space="preserve">  </v>
      </c>
      <c r="N3" s="59" t="str">
        <f>J3&amp;" "&amp;K3&amp;" "&amp;L3</f>
        <v>Ms Lois Johnson</v>
      </c>
      <c r="O3" s="59">
        <f>VLOOKUP(A3,'By Name'!$D$3:$N$108,11,FALSE)</f>
        <v>105</v>
      </c>
    </row>
    <row r="4" spans="1:15" x14ac:dyDescent="0.4">
      <c r="A4" s="61">
        <v>20451</v>
      </c>
      <c r="B4" s="67">
        <v>2</v>
      </c>
      <c r="C4" s="60" t="s">
        <v>269</v>
      </c>
      <c r="D4" s="60" t="s">
        <v>205</v>
      </c>
      <c r="E4" s="60" t="s">
        <v>133</v>
      </c>
      <c r="F4" s="60" t="s">
        <v>206</v>
      </c>
      <c r="G4" s="60" t="s">
        <v>131</v>
      </c>
      <c r="H4" s="60" t="s">
        <v>270</v>
      </c>
      <c r="I4" s="62" t="s">
        <v>855</v>
      </c>
      <c r="J4" s="60" t="s">
        <v>140</v>
      </c>
      <c r="K4" s="60" t="s">
        <v>321</v>
      </c>
      <c r="L4" s="60" t="s">
        <v>322</v>
      </c>
      <c r="M4" s="59" t="str">
        <f>LEFT(TRIM(I4),3)&amp;" "&amp;MID(TRIM(I4),4,4)&amp;" "&amp;RIGHT(TRIM(I4),4)</f>
        <v>020 8885 8801</v>
      </c>
      <c r="N4" s="59" t="str">
        <f>J4&amp;" "&amp;K4&amp;" "&amp;L4</f>
        <v>Ms Dawn Ferdinand</v>
      </c>
      <c r="O4" s="59">
        <f>VLOOKUP(A4,'By Name'!$D$3:$N$108,11,FALSE)</f>
        <v>75</v>
      </c>
    </row>
    <row r="5" spans="1:15" x14ac:dyDescent="0.4">
      <c r="A5" s="61">
        <v>20551</v>
      </c>
      <c r="B5" s="67">
        <v>3</v>
      </c>
      <c r="C5" s="60" t="s">
        <v>613</v>
      </c>
      <c r="D5" s="60" t="s">
        <v>614</v>
      </c>
      <c r="E5" s="60" t="s">
        <v>327</v>
      </c>
      <c r="F5" s="60" t="s">
        <v>133</v>
      </c>
      <c r="G5" s="60" t="s">
        <v>133</v>
      </c>
      <c r="H5" s="60" t="s">
        <v>328</v>
      </c>
      <c r="I5" s="62" t="s">
        <v>856</v>
      </c>
      <c r="J5" s="60" t="s">
        <v>140</v>
      </c>
      <c r="K5" s="60" t="s">
        <v>190</v>
      </c>
      <c r="L5" s="60" t="s">
        <v>616</v>
      </c>
      <c r="M5" s="59" t="str">
        <f t="shared" ref="M5:M68" si="0">LEFT(TRIM(I5),3)&amp;" "&amp;MID(TRIM(I5),4,4)&amp;" "&amp;RIGHT(TRIM(I5),4)</f>
        <v>020 8347 0478</v>
      </c>
      <c r="N5" s="59" t="str">
        <f t="shared" ref="N5:N68" si="1">J5&amp;" "&amp;K5&amp;" "&amp;L5</f>
        <v>Ms Angela Ryan</v>
      </c>
      <c r="O5" s="59">
        <f>VLOOKUP(A5,'By Name'!$D$3:$N$108,11,FALSE)</f>
        <v>76</v>
      </c>
    </row>
    <row r="6" spans="1:15" x14ac:dyDescent="0.4">
      <c r="A6" s="61">
        <v>21010</v>
      </c>
      <c r="B6" s="67">
        <v>4</v>
      </c>
      <c r="C6" s="60" t="s">
        <v>636</v>
      </c>
      <c r="D6" s="60" t="s">
        <v>367</v>
      </c>
      <c r="E6" s="60" t="s">
        <v>368</v>
      </c>
      <c r="F6" s="60" t="s">
        <v>133</v>
      </c>
      <c r="G6" s="60" t="s">
        <v>131</v>
      </c>
      <c r="H6" s="60" t="s">
        <v>369</v>
      </c>
      <c r="I6" s="62" t="s">
        <v>639</v>
      </c>
      <c r="J6" s="60" t="s">
        <v>140</v>
      </c>
      <c r="K6" s="60" t="s">
        <v>420</v>
      </c>
      <c r="L6" s="60" t="s">
        <v>638</v>
      </c>
      <c r="M6" s="59" t="str">
        <f t="shared" si="0"/>
        <v>020 8808 7915</v>
      </c>
      <c r="N6" s="59" t="str">
        <f t="shared" si="1"/>
        <v>Ms Sue Head</v>
      </c>
      <c r="O6" s="59">
        <f>VLOOKUP(A6,'By Name'!$D$3:$N$108,11,FALSE)</f>
        <v>118</v>
      </c>
    </row>
    <row r="7" spans="1:15" x14ac:dyDescent="0.4">
      <c r="A7" s="61">
        <v>22152</v>
      </c>
      <c r="B7" s="67">
        <v>5</v>
      </c>
      <c r="C7" s="60" t="s">
        <v>704</v>
      </c>
      <c r="D7" s="60" t="s">
        <v>278</v>
      </c>
      <c r="E7" s="60" t="s">
        <v>279</v>
      </c>
      <c r="F7" s="60" t="s">
        <v>133</v>
      </c>
      <c r="G7" s="60" t="s">
        <v>133</v>
      </c>
      <c r="H7" s="60" t="s">
        <v>280</v>
      </c>
      <c r="I7" s="62" t="s">
        <v>857</v>
      </c>
      <c r="J7" s="60" t="s">
        <v>140</v>
      </c>
      <c r="K7" s="60" t="s">
        <v>281</v>
      </c>
      <c r="L7" s="60" t="s">
        <v>282</v>
      </c>
      <c r="M7" s="59" t="str">
        <f t="shared" si="0"/>
        <v>020 8881 8585</v>
      </c>
      <c r="N7" s="59" t="str">
        <f t="shared" si="1"/>
        <v>Ms Paula Knight</v>
      </c>
      <c r="O7" s="59">
        <f>VLOOKUP(A7,'By Name'!$D$3:$N$108,11,FALSE)</f>
        <v>77</v>
      </c>
    </row>
    <row r="8" spans="1:15" x14ac:dyDescent="0.4">
      <c r="A8" s="61">
        <v>22314</v>
      </c>
      <c r="B8" s="67">
        <v>6</v>
      </c>
      <c r="C8" s="60" t="s">
        <v>249</v>
      </c>
      <c r="D8" s="60" t="s">
        <v>250</v>
      </c>
      <c r="E8" s="60" t="s">
        <v>133</v>
      </c>
      <c r="F8" s="60" t="s">
        <v>133</v>
      </c>
      <c r="G8" s="60" t="s">
        <v>206</v>
      </c>
      <c r="H8" s="60" t="s">
        <v>251</v>
      </c>
      <c r="I8" s="62" t="s">
        <v>858</v>
      </c>
      <c r="J8" s="60" t="s">
        <v>140</v>
      </c>
      <c r="K8" s="60" t="s">
        <v>252</v>
      </c>
      <c r="L8" s="60" t="s">
        <v>717</v>
      </c>
      <c r="M8" s="59" t="str">
        <f t="shared" si="0"/>
        <v>020 8489 4945</v>
      </c>
      <c r="N8" s="59" t="str">
        <f t="shared" si="1"/>
        <v>Ms Marlene D'Aguilar</v>
      </c>
      <c r="O8" s="59">
        <f>VLOOKUP(A8,'By Name'!$D$3:$N$108,11,FALSE)</f>
        <v>71</v>
      </c>
    </row>
    <row r="9" spans="1:15" x14ac:dyDescent="0.4">
      <c r="A9" s="61">
        <v>22353</v>
      </c>
      <c r="B9" s="67">
        <v>7</v>
      </c>
      <c r="C9" s="60" t="s">
        <v>723</v>
      </c>
      <c r="D9" s="60" t="s">
        <v>418</v>
      </c>
      <c r="E9" s="60" t="s">
        <v>133</v>
      </c>
      <c r="F9" s="60" t="s">
        <v>133</v>
      </c>
      <c r="G9" s="60" t="s">
        <v>206</v>
      </c>
      <c r="H9" s="60" t="s">
        <v>419</v>
      </c>
      <c r="I9" s="62" t="s">
        <v>722</v>
      </c>
      <c r="J9" s="60" t="s">
        <v>140</v>
      </c>
      <c r="K9" s="60" t="s">
        <v>725</v>
      </c>
      <c r="L9" s="60" t="s">
        <v>421</v>
      </c>
      <c r="M9" s="59" t="str">
        <f t="shared" si="0"/>
        <v>020 8801 9914</v>
      </c>
      <c r="N9" s="59" t="str">
        <f t="shared" si="1"/>
        <v>Ms Susan Moss</v>
      </c>
      <c r="O9" s="59">
        <f>VLOOKUP(A9,'By Name'!$D$3:$N$108,11,FALSE)</f>
        <v>133</v>
      </c>
    </row>
    <row r="10" spans="1:15" x14ac:dyDescent="0.4">
      <c r="A10" s="61">
        <v>22544</v>
      </c>
      <c r="B10" s="67">
        <v>8</v>
      </c>
      <c r="C10" s="60" t="s">
        <v>730</v>
      </c>
      <c r="D10" s="60" t="s">
        <v>731</v>
      </c>
      <c r="E10" s="60" t="s">
        <v>133</v>
      </c>
      <c r="F10" s="60" t="s">
        <v>133</v>
      </c>
      <c r="G10" s="60" t="s">
        <v>179</v>
      </c>
      <c r="H10" s="60" t="s">
        <v>732</v>
      </c>
      <c r="I10" s="62" t="s">
        <v>859</v>
      </c>
      <c r="J10" s="60" t="s">
        <v>134</v>
      </c>
      <c r="K10" s="60" t="s">
        <v>435</v>
      </c>
      <c r="L10" s="60" t="s">
        <v>436</v>
      </c>
      <c r="M10" s="59" t="str">
        <f t="shared" si="0"/>
        <v>020 3213 0640</v>
      </c>
      <c r="N10" s="59" t="str">
        <f t="shared" si="1"/>
        <v>Mr Grant Bright</v>
      </c>
      <c r="O10" s="59">
        <f>VLOOKUP(A10,'By Name'!$D$3:$N$108,11,FALSE)</f>
        <v>136</v>
      </c>
    </row>
    <row r="11" spans="1:15" x14ac:dyDescent="0.4">
      <c r="A11" s="61">
        <v>22567</v>
      </c>
      <c r="B11" s="67">
        <v>9</v>
      </c>
      <c r="C11" s="60" t="s">
        <v>742</v>
      </c>
      <c r="D11" s="60" t="s">
        <v>173</v>
      </c>
      <c r="E11" s="60" t="s">
        <v>206</v>
      </c>
      <c r="F11" s="60" t="s">
        <v>133</v>
      </c>
      <c r="G11" s="60" t="s">
        <v>133</v>
      </c>
      <c r="H11" s="60" t="s">
        <v>442</v>
      </c>
      <c r="I11" s="60">
        <v>2088086089</v>
      </c>
      <c r="J11" s="60" t="s">
        <v>140</v>
      </c>
      <c r="K11" s="60" t="s">
        <v>353</v>
      </c>
      <c r="L11" s="60" t="s">
        <v>744</v>
      </c>
      <c r="M11" s="59" t="str">
        <f t="shared" si="0"/>
        <v>208 8086 6089</v>
      </c>
      <c r="N11" s="59" t="str">
        <f t="shared" si="1"/>
        <v>Ms Julie Vaggers</v>
      </c>
      <c r="O11" s="59">
        <f>VLOOKUP(A11,'By Name'!$D$3:$N$108,11,FALSE)</f>
        <v>138</v>
      </c>
    </row>
    <row r="12" spans="1:15" x14ac:dyDescent="0.4">
      <c r="A12" s="61">
        <v>22764</v>
      </c>
      <c r="B12" s="67">
        <v>10</v>
      </c>
      <c r="C12" s="60" t="s">
        <v>747</v>
      </c>
      <c r="D12" s="60" t="s">
        <v>516</v>
      </c>
      <c r="E12" s="60" t="s">
        <v>517</v>
      </c>
      <c r="F12" s="60" t="s">
        <v>206</v>
      </c>
      <c r="G12" s="60" t="s">
        <v>131</v>
      </c>
      <c r="H12" s="60" t="s">
        <v>518</v>
      </c>
      <c r="I12" s="62" t="s">
        <v>860</v>
      </c>
      <c r="J12" s="60" t="s">
        <v>140</v>
      </c>
      <c r="K12" s="60" t="s">
        <v>749</v>
      </c>
      <c r="L12" s="60" t="s">
        <v>750</v>
      </c>
      <c r="M12" s="59" t="str">
        <f t="shared" si="0"/>
        <v>020 8802 7520</v>
      </c>
      <c r="N12" s="59" t="str">
        <f t="shared" si="1"/>
        <v>Ms Dee Coppen</v>
      </c>
      <c r="O12" s="59">
        <f>VLOOKUP(A12,'By Name'!$D$3:$N$108,11,FALSE)</f>
        <v>191</v>
      </c>
    </row>
    <row r="13" spans="1:15" x14ac:dyDescent="0.4">
      <c r="A13" s="61">
        <v>22947</v>
      </c>
      <c r="B13" s="67">
        <v>11</v>
      </c>
      <c r="C13" s="60" t="s">
        <v>259</v>
      </c>
      <c r="D13" s="60" t="s">
        <v>260</v>
      </c>
      <c r="E13" s="60" t="s">
        <v>133</v>
      </c>
      <c r="F13" s="60" t="s">
        <v>133</v>
      </c>
      <c r="G13" s="60" t="s">
        <v>179</v>
      </c>
      <c r="H13" s="60" t="s">
        <v>261</v>
      </c>
      <c r="I13" s="62" t="s">
        <v>861</v>
      </c>
      <c r="J13" s="60" t="s">
        <v>140</v>
      </c>
      <c r="K13" s="60" t="s">
        <v>806</v>
      </c>
      <c r="L13" s="60" t="s">
        <v>807</v>
      </c>
      <c r="M13" s="59" t="str">
        <f t="shared" si="0"/>
        <v>020 8340 7050</v>
      </c>
      <c r="N13" s="59" t="str">
        <f t="shared" si="1"/>
        <v>Ms Louisa Varnakkidou</v>
      </c>
      <c r="O13" s="59">
        <f>VLOOKUP(A13,'By Name'!$D$3:$N$108,11,FALSE)</f>
        <v>73</v>
      </c>
    </row>
    <row r="14" spans="1:15" x14ac:dyDescent="0.4">
      <c r="A14" s="61">
        <v>22966</v>
      </c>
      <c r="B14" s="67">
        <v>12</v>
      </c>
      <c r="C14" s="60" t="s">
        <v>808</v>
      </c>
      <c r="D14" s="60" t="s">
        <v>532</v>
      </c>
      <c r="E14" s="60" t="s">
        <v>533</v>
      </c>
      <c r="F14" s="60" t="s">
        <v>133</v>
      </c>
      <c r="G14" s="60" t="s">
        <v>809</v>
      </c>
      <c r="H14" s="60" t="s">
        <v>534</v>
      </c>
      <c r="I14" s="62" t="s">
        <v>811</v>
      </c>
      <c r="J14" s="60" t="s">
        <v>140</v>
      </c>
      <c r="K14" s="60" t="s">
        <v>535</v>
      </c>
      <c r="L14" s="60" t="s">
        <v>536</v>
      </c>
      <c r="M14" s="59" t="str">
        <f t="shared" si="0"/>
        <v>020 7272 4539</v>
      </c>
      <c r="N14" s="59" t="str">
        <f t="shared" si="1"/>
        <v>Ms Cal Shaw</v>
      </c>
      <c r="O14" s="59">
        <f>VLOOKUP(A14,'By Name'!$D$3:$N$108,11,FALSE)</f>
        <v>192</v>
      </c>
    </row>
    <row r="15" spans="1:15" x14ac:dyDescent="0.4">
      <c r="A15" s="61">
        <v>23202</v>
      </c>
      <c r="B15" s="67">
        <v>13</v>
      </c>
      <c r="C15" s="60" t="s">
        <v>821</v>
      </c>
      <c r="D15" s="60" t="s">
        <v>822</v>
      </c>
      <c r="E15" s="60" t="s">
        <v>288</v>
      </c>
      <c r="F15" s="60" t="s">
        <v>133</v>
      </c>
      <c r="G15" s="60" t="s">
        <v>133</v>
      </c>
      <c r="H15" s="60" t="s">
        <v>289</v>
      </c>
      <c r="I15" s="62" t="s">
        <v>862</v>
      </c>
      <c r="J15" s="60" t="s">
        <v>134</v>
      </c>
      <c r="K15" s="60" t="s">
        <v>181</v>
      </c>
      <c r="L15" s="60" t="s">
        <v>521</v>
      </c>
      <c r="M15" s="59" t="str">
        <f t="shared" si="0"/>
        <v>020 8340 7138</v>
      </c>
      <c r="N15" s="59" t="str">
        <f t="shared" si="1"/>
        <v>Mr Paul Church</v>
      </c>
      <c r="O15" s="59">
        <f>VLOOKUP(A15,'By Name'!$D$3:$N$108,11,FALSE)</f>
        <v>193</v>
      </c>
    </row>
    <row r="16" spans="1:15" x14ac:dyDescent="0.4">
      <c r="A16" s="61">
        <v>23270</v>
      </c>
      <c r="B16" s="67">
        <v>14</v>
      </c>
      <c r="C16" s="60" t="s">
        <v>825</v>
      </c>
      <c r="D16" s="60" t="s">
        <v>826</v>
      </c>
      <c r="E16" s="60" t="s">
        <v>133</v>
      </c>
      <c r="F16" s="60" t="s">
        <v>133</v>
      </c>
      <c r="G16" s="60" t="s">
        <v>133</v>
      </c>
      <c r="H16" s="60" t="s">
        <v>256</v>
      </c>
      <c r="I16" s="62" t="s">
        <v>863</v>
      </c>
      <c r="J16" s="60" t="s">
        <v>140</v>
      </c>
      <c r="K16" s="60" t="s">
        <v>420</v>
      </c>
      <c r="L16" s="60" t="s">
        <v>762</v>
      </c>
      <c r="M16" s="59" t="str">
        <f t="shared" si="0"/>
        <v>020 8802 1064</v>
      </c>
      <c r="N16" s="59" t="str">
        <f t="shared" si="1"/>
        <v>Ms Sue James</v>
      </c>
      <c r="O16" s="59">
        <f>VLOOKUP(A16,'By Name'!$D$3:$N$108,11,FALSE)</f>
        <v>81</v>
      </c>
    </row>
    <row r="17" spans="1:15" x14ac:dyDescent="0.4">
      <c r="A17" s="61">
        <v>23469</v>
      </c>
      <c r="B17" s="67">
        <v>15</v>
      </c>
      <c r="C17" s="60" t="s">
        <v>837</v>
      </c>
      <c r="D17" s="60" t="s">
        <v>546</v>
      </c>
      <c r="E17" s="60" t="s">
        <v>547</v>
      </c>
      <c r="F17" s="60" t="s">
        <v>206</v>
      </c>
      <c r="G17" s="60" t="s">
        <v>133</v>
      </c>
      <c r="H17" s="60" t="s">
        <v>838</v>
      </c>
      <c r="I17" s="62" t="s">
        <v>841</v>
      </c>
      <c r="J17" s="60" t="s">
        <v>140</v>
      </c>
      <c r="K17" s="60" t="s">
        <v>411</v>
      </c>
      <c r="L17" s="60" t="s">
        <v>840</v>
      </c>
      <c r="M17" s="59" t="str">
        <f t="shared" si="0"/>
        <v>020 8808 0427</v>
      </c>
      <c r="N17" s="59" t="str">
        <f t="shared" si="1"/>
        <v>Ms Jane Stone</v>
      </c>
      <c r="O17" s="59">
        <f>VLOOKUP(A17,'By Name'!$D$3:$N$108,11,FALSE)</f>
        <v>196</v>
      </c>
    </row>
    <row r="18" spans="1:15" x14ac:dyDescent="0.4">
      <c r="A18" s="61">
        <v>23659</v>
      </c>
      <c r="B18" s="67">
        <v>16</v>
      </c>
      <c r="C18" s="60" t="s">
        <v>845</v>
      </c>
      <c r="D18" s="60" t="s">
        <v>842</v>
      </c>
      <c r="E18" s="60" t="s">
        <v>133</v>
      </c>
      <c r="F18" s="60" t="s">
        <v>133</v>
      </c>
      <c r="G18" s="60" t="s">
        <v>133</v>
      </c>
      <c r="H18" s="60" t="s">
        <v>566</v>
      </c>
      <c r="I18" s="62" t="s">
        <v>849</v>
      </c>
      <c r="J18" s="60" t="s">
        <v>134</v>
      </c>
      <c r="K18" s="60" t="s">
        <v>236</v>
      </c>
      <c r="L18" s="60" t="s">
        <v>847</v>
      </c>
      <c r="M18" s="59" t="str">
        <f t="shared" si="0"/>
        <v>020 8802 0041</v>
      </c>
      <c r="N18" s="59" t="str">
        <f t="shared" si="1"/>
        <v>Mr Peter Catling</v>
      </c>
      <c r="O18" s="59">
        <f>VLOOKUP(A18,'By Name'!$D$3:$N$108,11,FALSE)</f>
        <v>170</v>
      </c>
    </row>
    <row r="19" spans="1:15" x14ac:dyDescent="0.4">
      <c r="A19" s="61">
        <v>23667</v>
      </c>
      <c r="B19" s="67">
        <v>17</v>
      </c>
      <c r="C19" s="60" t="s">
        <v>292</v>
      </c>
      <c r="D19" s="60" t="s">
        <v>265</v>
      </c>
      <c r="E19" s="60" t="s">
        <v>133</v>
      </c>
      <c r="F19" s="60" t="s">
        <v>133</v>
      </c>
      <c r="G19" s="60" t="s">
        <v>185</v>
      </c>
      <c r="H19" s="60" t="s">
        <v>266</v>
      </c>
      <c r="I19" s="62" t="s">
        <v>864</v>
      </c>
      <c r="J19" s="60" t="s">
        <v>140</v>
      </c>
      <c r="K19" s="60" t="s">
        <v>281</v>
      </c>
      <c r="L19" s="60" t="s">
        <v>282</v>
      </c>
      <c r="M19" s="59" t="str">
        <f t="shared" si="0"/>
        <v>020 8888 4398</v>
      </c>
      <c r="N19" s="59" t="str">
        <f t="shared" si="1"/>
        <v>Ms Paula Knight</v>
      </c>
      <c r="O19" s="59">
        <f>VLOOKUP(A19,'By Name'!$D$3:$N$108,11,FALSE)</f>
        <v>80</v>
      </c>
    </row>
    <row r="20" spans="1:15" x14ac:dyDescent="0.4">
      <c r="A20" s="61">
        <v>102071</v>
      </c>
      <c r="B20" s="67">
        <v>18</v>
      </c>
      <c r="C20" s="60" t="s">
        <v>721</v>
      </c>
      <c r="D20" s="60" t="s">
        <v>418</v>
      </c>
      <c r="E20" s="60" t="s">
        <v>206</v>
      </c>
      <c r="F20" s="60" t="s">
        <v>133</v>
      </c>
      <c r="G20" s="60" t="s">
        <v>131</v>
      </c>
      <c r="H20" s="60" t="s">
        <v>419</v>
      </c>
      <c r="I20" s="60" t="s">
        <v>722</v>
      </c>
      <c r="J20" s="60" t="s">
        <v>140</v>
      </c>
      <c r="K20" s="60" t="s">
        <v>420</v>
      </c>
      <c r="L20" s="60" t="s">
        <v>421</v>
      </c>
      <c r="M20" s="59" t="str">
        <f t="shared" si="0"/>
        <v>020 8801 9914</v>
      </c>
      <c r="N20" s="59" t="str">
        <f t="shared" si="1"/>
        <v>Ms Sue Moss</v>
      </c>
      <c r="O20" s="59">
        <f>VLOOKUP(A20,'By Name'!$D$3:$N$108,11,FALSE)</f>
        <v>133</v>
      </c>
    </row>
    <row r="21" spans="1:15" x14ac:dyDescent="0.4">
      <c r="A21" s="61">
        <v>102072</v>
      </c>
      <c r="B21" s="67">
        <v>19</v>
      </c>
      <c r="C21" s="60" t="s">
        <v>738</v>
      </c>
      <c r="D21" s="60" t="s">
        <v>173</v>
      </c>
      <c r="E21" s="60" t="s">
        <v>739</v>
      </c>
      <c r="F21" s="60" t="s">
        <v>133</v>
      </c>
      <c r="G21" s="60" t="s">
        <v>131</v>
      </c>
      <c r="H21" s="60" t="s">
        <v>442</v>
      </c>
      <c r="I21" s="60" t="s">
        <v>740</v>
      </c>
      <c r="J21" s="60" t="s">
        <v>140</v>
      </c>
      <c r="K21" s="60" t="s">
        <v>443</v>
      </c>
      <c r="L21" s="60" t="s">
        <v>741</v>
      </c>
      <c r="M21" s="59" t="str">
        <f t="shared" si="0"/>
        <v>020 8808 6089</v>
      </c>
      <c r="N21" s="59" t="str">
        <f t="shared" si="1"/>
        <v>Ms Nisha Lingam</v>
      </c>
      <c r="O21" s="59">
        <f>VLOOKUP(A21,'By Name'!$D$3:$N$108,11,FALSE)</f>
        <v>138</v>
      </c>
    </row>
    <row r="22" spans="1:15" x14ac:dyDescent="0.4">
      <c r="A22" s="61">
        <v>102073</v>
      </c>
      <c r="B22" s="67">
        <v>20</v>
      </c>
      <c r="C22" s="60" t="s">
        <v>848</v>
      </c>
      <c r="D22" s="60" t="s">
        <v>842</v>
      </c>
      <c r="E22" s="60" t="s">
        <v>206</v>
      </c>
      <c r="F22" s="60" t="s">
        <v>133</v>
      </c>
      <c r="G22" s="60" t="s">
        <v>131</v>
      </c>
      <c r="H22" s="60" t="s">
        <v>566</v>
      </c>
      <c r="I22" s="60" t="s">
        <v>849</v>
      </c>
      <c r="J22" s="60" t="s">
        <v>134</v>
      </c>
      <c r="K22" s="60" t="s">
        <v>236</v>
      </c>
      <c r="L22" s="60" t="s">
        <v>850</v>
      </c>
      <c r="M22" s="59" t="str">
        <f t="shared" si="0"/>
        <v>020 8802 0041</v>
      </c>
      <c r="N22" s="59" t="str">
        <f t="shared" si="1"/>
        <v>Mr Peter Eadie-Catling</v>
      </c>
      <c r="O22" s="59">
        <f>VLOOKUP(A22,'By Name'!$D$3:$N$108,11,FALSE)</f>
        <v>170</v>
      </c>
    </row>
    <row r="23" spans="1:15" x14ac:dyDescent="0.4">
      <c r="A23" s="61">
        <v>102078</v>
      </c>
      <c r="B23" s="67">
        <v>21</v>
      </c>
      <c r="C23" s="60" t="s">
        <v>311</v>
      </c>
      <c r="D23" s="60" t="s">
        <v>233</v>
      </c>
      <c r="E23" s="60" t="s">
        <v>133</v>
      </c>
      <c r="F23" s="60" t="s">
        <v>133</v>
      </c>
      <c r="G23" s="60" t="s">
        <v>131</v>
      </c>
      <c r="H23" s="60" t="s">
        <v>234</v>
      </c>
      <c r="I23" s="60" t="s">
        <v>599</v>
      </c>
      <c r="J23" s="60" t="s">
        <v>134</v>
      </c>
      <c r="K23" s="60" t="s">
        <v>312</v>
      </c>
      <c r="L23" s="60" t="s">
        <v>600</v>
      </c>
      <c r="M23" s="59" t="str">
        <f t="shared" si="0"/>
        <v>020 8888 8261</v>
      </c>
      <c r="N23" s="59" t="str">
        <f t="shared" si="1"/>
        <v>Mr Laurence Clarke</v>
      </c>
      <c r="O23" s="59">
        <f>VLOOKUP(A23,'By Name'!$D$3:$N$108,11,FALSE)</f>
        <v>103</v>
      </c>
    </row>
    <row r="24" spans="1:15" x14ac:dyDescent="0.4">
      <c r="A24" s="61">
        <v>102079</v>
      </c>
      <c r="B24" s="67">
        <v>22</v>
      </c>
      <c r="C24" s="60" t="s">
        <v>308</v>
      </c>
      <c r="D24" s="60" t="s">
        <v>233</v>
      </c>
      <c r="E24" s="60" t="s">
        <v>133</v>
      </c>
      <c r="F24" s="60" t="s">
        <v>133</v>
      </c>
      <c r="G24" s="60" t="s">
        <v>131</v>
      </c>
      <c r="H24" s="60" t="s">
        <v>234</v>
      </c>
      <c r="I24" s="60" t="s">
        <v>598</v>
      </c>
      <c r="J24" s="60" t="s">
        <v>140</v>
      </c>
      <c r="K24" s="60" t="s">
        <v>309</v>
      </c>
      <c r="L24" s="60" t="s">
        <v>310</v>
      </c>
      <c r="M24" s="59" t="str">
        <f t="shared" si="0"/>
        <v>020 8888 7140</v>
      </c>
      <c r="N24" s="59" t="str">
        <f t="shared" si="1"/>
        <v>Ms Fiona Crean</v>
      </c>
      <c r="O24" s="59">
        <f>VLOOKUP(A24,'By Name'!$D$3:$N$108,11,FALSE)</f>
        <v>102</v>
      </c>
    </row>
    <row r="25" spans="1:15" x14ac:dyDescent="0.4">
      <c r="A25" s="61">
        <v>102080</v>
      </c>
      <c r="B25" s="67">
        <v>23</v>
      </c>
      <c r="C25" s="60" t="s">
        <v>608</v>
      </c>
      <c r="D25" s="60" t="s">
        <v>315</v>
      </c>
      <c r="E25" s="60" t="s">
        <v>133</v>
      </c>
      <c r="F25" s="60" t="s">
        <v>133</v>
      </c>
      <c r="G25" s="60" t="s">
        <v>131</v>
      </c>
      <c r="H25" s="60" t="s">
        <v>316</v>
      </c>
      <c r="I25" s="60" t="s">
        <v>609</v>
      </c>
      <c r="J25" s="60" t="s">
        <v>134</v>
      </c>
      <c r="K25" s="60" t="s">
        <v>383</v>
      </c>
      <c r="L25" s="60" t="s">
        <v>318</v>
      </c>
      <c r="M25" s="59" t="str">
        <f t="shared" si="0"/>
        <v>020 8888 8838</v>
      </c>
      <c r="N25" s="59" t="str">
        <f t="shared" si="1"/>
        <v>Mr William Wawn</v>
      </c>
      <c r="O25" s="59">
        <f>VLOOKUP(A25,'By Name'!$D$3:$N$108,11,FALSE)</f>
        <v>105</v>
      </c>
    </row>
    <row r="26" spans="1:15" x14ac:dyDescent="0.4">
      <c r="A26" s="61">
        <v>102081</v>
      </c>
      <c r="B26" s="67">
        <v>24</v>
      </c>
      <c r="C26" s="60" t="s">
        <v>314</v>
      </c>
      <c r="D26" s="60" t="s">
        <v>315</v>
      </c>
      <c r="E26" s="60" t="s">
        <v>133</v>
      </c>
      <c r="F26" s="60" t="s">
        <v>133</v>
      </c>
      <c r="G26" s="60" t="s">
        <v>131</v>
      </c>
      <c r="H26" s="60" t="s">
        <v>316</v>
      </c>
      <c r="I26" s="60" t="s">
        <v>607</v>
      </c>
      <c r="J26" s="60" t="s">
        <v>134</v>
      </c>
      <c r="K26" s="60" t="s">
        <v>383</v>
      </c>
      <c r="L26" s="60" t="s">
        <v>318</v>
      </c>
      <c r="M26" s="59" t="str">
        <f t="shared" si="0"/>
        <v>020 8888 8824</v>
      </c>
      <c r="N26" s="59" t="str">
        <f t="shared" si="1"/>
        <v>Mr William Wawn</v>
      </c>
      <c r="O26" s="59">
        <f>VLOOKUP(A26,'By Name'!$D$3:$N$108,11,FALSE)</f>
        <v>104</v>
      </c>
    </row>
    <row r="27" spans="1:15" x14ac:dyDescent="0.4">
      <c r="A27" s="61">
        <v>102084</v>
      </c>
      <c r="B27" s="67">
        <v>25</v>
      </c>
      <c r="C27" s="60" t="s">
        <v>620</v>
      </c>
      <c r="D27" s="60" t="s">
        <v>327</v>
      </c>
      <c r="E27" s="60" t="s">
        <v>133</v>
      </c>
      <c r="F27" s="60" t="s">
        <v>133</v>
      </c>
      <c r="G27" s="60" t="s">
        <v>131</v>
      </c>
      <c r="H27" s="60" t="s">
        <v>328</v>
      </c>
      <c r="I27" s="60" t="s">
        <v>617</v>
      </c>
      <c r="J27" s="60" t="s">
        <v>134</v>
      </c>
      <c r="K27" s="60" t="s">
        <v>618</v>
      </c>
      <c r="L27" s="60" t="s">
        <v>619</v>
      </c>
      <c r="M27" s="59" t="str">
        <f t="shared" si="0"/>
        <v>020 8340 2064</v>
      </c>
      <c r="N27" s="59" t="str">
        <f t="shared" si="1"/>
        <v>Mr Jonathan Smith</v>
      </c>
      <c r="O27" s="59">
        <f>VLOOKUP(A27,'By Name'!$D$3:$N$108,11,FALSE)</f>
        <v>109</v>
      </c>
    </row>
    <row r="28" spans="1:15" x14ac:dyDescent="0.4">
      <c r="A28" s="61">
        <v>102085</v>
      </c>
      <c r="B28" s="67">
        <v>26</v>
      </c>
      <c r="C28" s="60" t="s">
        <v>326</v>
      </c>
      <c r="D28" s="60" t="s">
        <v>327</v>
      </c>
      <c r="E28" s="60" t="s">
        <v>133</v>
      </c>
      <c r="F28" s="60" t="s">
        <v>133</v>
      </c>
      <c r="G28" s="60" t="s">
        <v>131</v>
      </c>
      <c r="H28" s="60" t="s">
        <v>328</v>
      </c>
      <c r="I28" s="60" t="s">
        <v>617</v>
      </c>
      <c r="J28" s="60" t="s">
        <v>134</v>
      </c>
      <c r="K28" s="60" t="s">
        <v>618</v>
      </c>
      <c r="L28" s="60" t="s">
        <v>619</v>
      </c>
      <c r="M28" s="59" t="str">
        <f t="shared" si="0"/>
        <v>020 8340 2064</v>
      </c>
      <c r="N28" s="59" t="str">
        <f t="shared" si="1"/>
        <v>Mr Jonathan Smith</v>
      </c>
      <c r="O28" s="59">
        <f>VLOOKUP(A28,'By Name'!$D$3:$N$108,11,FALSE)</f>
        <v>108</v>
      </c>
    </row>
    <row r="29" spans="1:15" x14ac:dyDescent="0.4">
      <c r="A29" s="61">
        <v>102087</v>
      </c>
      <c r="B29" s="67">
        <v>27</v>
      </c>
      <c r="C29" s="60" t="s">
        <v>815</v>
      </c>
      <c r="D29" s="60" t="s">
        <v>351</v>
      </c>
      <c r="E29" s="60" t="s">
        <v>133</v>
      </c>
      <c r="F29" s="60" t="s">
        <v>133</v>
      </c>
      <c r="G29" s="60" t="s">
        <v>131</v>
      </c>
      <c r="H29" s="60" t="s">
        <v>352</v>
      </c>
      <c r="I29" s="60" t="s">
        <v>816</v>
      </c>
      <c r="J29" s="60" t="s">
        <v>140</v>
      </c>
      <c r="K29" s="60" t="s">
        <v>353</v>
      </c>
      <c r="L29" s="60" t="s">
        <v>354</v>
      </c>
      <c r="M29" s="59" t="str">
        <f t="shared" si="0"/>
        <v>020 8808 2053</v>
      </c>
      <c r="N29" s="59" t="str">
        <f t="shared" si="1"/>
        <v>Ms Julie D'Abreu</v>
      </c>
      <c r="O29" s="59">
        <f>VLOOKUP(A29,'By Name'!$D$3:$N$108,11,FALSE)</f>
        <v>114</v>
      </c>
    </row>
    <row r="30" spans="1:15" x14ac:dyDescent="0.4">
      <c r="A30" s="61">
        <v>102091</v>
      </c>
      <c r="B30" s="67">
        <v>28</v>
      </c>
      <c r="C30" s="60" t="s">
        <v>367</v>
      </c>
      <c r="D30" s="60" t="s">
        <v>368</v>
      </c>
      <c r="E30" s="60" t="s">
        <v>206</v>
      </c>
      <c r="F30" s="60" t="s">
        <v>133</v>
      </c>
      <c r="G30" s="60" t="s">
        <v>131</v>
      </c>
      <c r="H30" s="60" t="s">
        <v>369</v>
      </c>
      <c r="I30" s="60" t="s">
        <v>639</v>
      </c>
      <c r="J30" s="60" t="s">
        <v>140</v>
      </c>
      <c r="K30" s="60" t="s">
        <v>640</v>
      </c>
      <c r="L30" s="60" t="s">
        <v>641</v>
      </c>
      <c r="M30" s="59" t="str">
        <f t="shared" si="0"/>
        <v>020 8808 7915</v>
      </c>
      <c r="N30" s="59" t="str">
        <f t="shared" si="1"/>
        <v>Ms Hina Shah</v>
      </c>
      <c r="O30" s="59">
        <f>VLOOKUP(A30,'By Name'!$D$3:$N$108,11,FALSE)</f>
        <v>118</v>
      </c>
    </row>
    <row r="31" spans="1:15" x14ac:dyDescent="0.4">
      <c r="A31" s="61">
        <v>102092</v>
      </c>
      <c r="B31" s="67">
        <v>29</v>
      </c>
      <c r="C31" s="60" t="s">
        <v>382</v>
      </c>
      <c r="D31" s="60" t="s">
        <v>193</v>
      </c>
      <c r="E31" s="60" t="s">
        <v>133</v>
      </c>
      <c r="F31" s="60" t="s">
        <v>194</v>
      </c>
      <c r="G31" s="60" t="s">
        <v>131</v>
      </c>
      <c r="H31" s="60" t="s">
        <v>195</v>
      </c>
      <c r="I31" s="60" t="s">
        <v>684</v>
      </c>
      <c r="J31" s="60" t="s">
        <v>134</v>
      </c>
      <c r="K31" s="60" t="s">
        <v>383</v>
      </c>
      <c r="L31" s="60" t="s">
        <v>384</v>
      </c>
      <c r="M31" s="59" t="str">
        <f t="shared" si="0"/>
        <v>020 8340 7023</v>
      </c>
      <c r="N31" s="59" t="str">
        <f t="shared" si="1"/>
        <v>Mr William Dean</v>
      </c>
      <c r="O31" s="59">
        <f>VLOOKUP(A31,'By Name'!$D$3:$N$108,11,FALSE)</f>
        <v>121</v>
      </c>
    </row>
    <row r="32" spans="1:15" x14ac:dyDescent="0.4">
      <c r="A32" s="61">
        <v>102094</v>
      </c>
      <c r="B32" s="67">
        <v>30</v>
      </c>
      <c r="C32" s="60" t="s">
        <v>385</v>
      </c>
      <c r="D32" s="60" t="s">
        <v>225</v>
      </c>
      <c r="E32" s="60" t="s">
        <v>206</v>
      </c>
      <c r="F32" s="60" t="s">
        <v>133</v>
      </c>
      <c r="G32" s="60" t="s">
        <v>131</v>
      </c>
      <c r="H32" s="60" t="s">
        <v>226</v>
      </c>
      <c r="I32" s="60" t="s">
        <v>690</v>
      </c>
      <c r="J32" s="60" t="s">
        <v>134</v>
      </c>
      <c r="K32" s="60" t="s">
        <v>181</v>
      </c>
      <c r="L32" s="60" t="s">
        <v>386</v>
      </c>
      <c r="M32" s="59" t="str">
        <f t="shared" si="0"/>
        <v>020 8808 8088</v>
      </c>
      <c r="N32" s="59" t="str">
        <f t="shared" si="1"/>
        <v>Mr Paul Murphy</v>
      </c>
      <c r="O32" s="59">
        <f>VLOOKUP(A32,'By Name'!$D$3:$N$108,11,FALSE)</f>
        <v>122</v>
      </c>
    </row>
    <row r="33" spans="1:15" x14ac:dyDescent="0.4">
      <c r="A33" s="61">
        <v>102097</v>
      </c>
      <c r="B33" s="67">
        <v>31</v>
      </c>
      <c r="C33" s="60" t="s">
        <v>334</v>
      </c>
      <c r="D33" s="60" t="s">
        <v>335</v>
      </c>
      <c r="E33" s="60" t="s">
        <v>200</v>
      </c>
      <c r="F33" s="60" t="s">
        <v>133</v>
      </c>
      <c r="G33" s="60" t="s">
        <v>131</v>
      </c>
      <c r="H33" s="60" t="s">
        <v>336</v>
      </c>
      <c r="I33" s="60" t="s">
        <v>623</v>
      </c>
      <c r="J33" s="60" t="s">
        <v>187</v>
      </c>
      <c r="K33" s="60" t="s">
        <v>337</v>
      </c>
      <c r="L33" s="60" t="s">
        <v>624</v>
      </c>
      <c r="M33" s="59" t="str">
        <f t="shared" si="0"/>
        <v>020 8883 0608</v>
      </c>
      <c r="N33" s="59" t="str">
        <f t="shared" si="1"/>
        <v>Mrs Evelyn Davies</v>
      </c>
      <c r="O33" s="59">
        <f>VLOOKUP(A33,'By Name'!$D$3:$N$108,11,FALSE)</f>
        <v>110</v>
      </c>
    </row>
    <row r="34" spans="1:15" x14ac:dyDescent="0.4">
      <c r="A34" s="61">
        <v>102098</v>
      </c>
      <c r="B34" s="67">
        <v>32</v>
      </c>
      <c r="C34" s="60" t="s">
        <v>537</v>
      </c>
      <c r="D34" s="60" t="s">
        <v>538</v>
      </c>
      <c r="E34" s="60" t="s">
        <v>133</v>
      </c>
      <c r="F34" s="60" t="s">
        <v>133</v>
      </c>
      <c r="G34" s="60" t="s">
        <v>131</v>
      </c>
      <c r="H34" s="60" t="s">
        <v>539</v>
      </c>
      <c r="I34" s="60" t="s">
        <v>812</v>
      </c>
      <c r="J34" s="60" t="s">
        <v>134</v>
      </c>
      <c r="K34" s="60" t="s">
        <v>146</v>
      </c>
      <c r="L34" s="60" t="s">
        <v>540</v>
      </c>
      <c r="M34" s="59" t="str">
        <f t="shared" si="0"/>
        <v>020 8883 3412</v>
      </c>
      <c r="N34" s="59" t="str">
        <f t="shared" si="1"/>
        <v>Mr Tony Woodward</v>
      </c>
      <c r="O34" s="59">
        <f>VLOOKUP(A34,'By Name'!$D$3:$N$108,11,FALSE)</f>
        <v>163</v>
      </c>
    </row>
    <row r="35" spans="1:15" x14ac:dyDescent="0.4">
      <c r="A35" s="61">
        <v>102106</v>
      </c>
      <c r="B35" s="67">
        <v>33</v>
      </c>
      <c r="C35" s="60" t="s">
        <v>437</v>
      </c>
      <c r="D35" s="60" t="s">
        <v>438</v>
      </c>
      <c r="E35" s="60" t="s">
        <v>133</v>
      </c>
      <c r="F35" s="60" t="s">
        <v>133</v>
      </c>
      <c r="G35" s="60" t="s">
        <v>131</v>
      </c>
      <c r="H35" s="60" t="s">
        <v>434</v>
      </c>
      <c r="I35" s="60" t="s">
        <v>737</v>
      </c>
      <c r="J35" s="60" t="s">
        <v>140</v>
      </c>
      <c r="K35" s="60" t="s">
        <v>439</v>
      </c>
      <c r="L35" s="60" t="s">
        <v>440</v>
      </c>
      <c r="M35" s="59" t="str">
        <f t="shared" si="0"/>
        <v>020 8348 0290</v>
      </c>
      <c r="N35" s="59" t="str">
        <f t="shared" si="1"/>
        <v>Ms Bola Soneye-Thomas</v>
      </c>
      <c r="O35" s="59">
        <f>VLOOKUP(A35,'By Name'!$D$3:$N$108,11,FALSE)</f>
        <v>137</v>
      </c>
    </row>
    <row r="36" spans="1:15" x14ac:dyDescent="0.4">
      <c r="A36" s="61">
        <v>102107</v>
      </c>
      <c r="B36" s="67">
        <v>34</v>
      </c>
      <c r="C36" s="60" t="s">
        <v>734</v>
      </c>
      <c r="D36" s="60" t="s">
        <v>433</v>
      </c>
      <c r="E36" s="60" t="s">
        <v>735</v>
      </c>
      <c r="F36" s="60" t="s">
        <v>133</v>
      </c>
      <c r="G36" s="60" t="s">
        <v>131</v>
      </c>
      <c r="H36" s="60" t="s">
        <v>434</v>
      </c>
      <c r="I36" s="60" t="s">
        <v>736</v>
      </c>
      <c r="J36" s="60" t="s">
        <v>134</v>
      </c>
      <c r="K36" s="60" t="s">
        <v>435</v>
      </c>
      <c r="L36" s="60" t="s">
        <v>436</v>
      </c>
      <c r="M36" s="59" t="str">
        <f t="shared" si="0"/>
        <v>020 8340 7687</v>
      </c>
      <c r="N36" s="59" t="str">
        <f t="shared" si="1"/>
        <v>Mr Grant Bright</v>
      </c>
      <c r="O36" s="59">
        <f>VLOOKUP(A36,'By Name'!$D$3:$N$108,11,FALSE)</f>
        <v>136</v>
      </c>
    </row>
    <row r="37" spans="1:15" x14ac:dyDescent="0.4">
      <c r="A37" s="61">
        <v>102110</v>
      </c>
      <c r="B37" s="67">
        <v>35</v>
      </c>
      <c r="C37" s="60" t="s">
        <v>522</v>
      </c>
      <c r="D37" s="60" t="s">
        <v>753</v>
      </c>
      <c r="E37" s="60" t="s">
        <v>133</v>
      </c>
      <c r="F37" s="60" t="s">
        <v>133</v>
      </c>
      <c r="G37" s="60" t="s">
        <v>131</v>
      </c>
      <c r="H37" s="60" t="s">
        <v>289</v>
      </c>
      <c r="I37" s="60" t="s">
        <v>751</v>
      </c>
      <c r="J37" s="60" t="s">
        <v>134</v>
      </c>
      <c r="K37" s="60" t="s">
        <v>525</v>
      </c>
      <c r="L37" s="60" t="s">
        <v>526</v>
      </c>
      <c r="M37" s="59" t="str">
        <f t="shared" si="0"/>
        <v>020 8340 2757</v>
      </c>
      <c r="N37" s="59" t="str">
        <f t="shared" si="1"/>
        <v>Mr Ian Scotchbrook</v>
      </c>
      <c r="O37" s="59">
        <f>VLOOKUP(A37,'By Name'!$D$3:$N$108,11,FALSE)</f>
        <v>160</v>
      </c>
    </row>
    <row r="38" spans="1:15" x14ac:dyDescent="0.4">
      <c r="A38" s="61">
        <v>102111</v>
      </c>
      <c r="B38" s="67">
        <v>36</v>
      </c>
      <c r="C38" s="60" t="s">
        <v>520</v>
      </c>
      <c r="D38" s="60" t="s">
        <v>288</v>
      </c>
      <c r="E38" s="60" t="s">
        <v>657</v>
      </c>
      <c r="F38" s="60" t="s">
        <v>133</v>
      </c>
      <c r="G38" s="60" t="s">
        <v>131</v>
      </c>
      <c r="H38" s="60" t="s">
        <v>289</v>
      </c>
      <c r="I38" s="60" t="s">
        <v>751</v>
      </c>
      <c r="J38" s="60" t="s">
        <v>134</v>
      </c>
      <c r="K38" s="60" t="s">
        <v>752</v>
      </c>
      <c r="L38" s="60" t="s">
        <v>526</v>
      </c>
      <c r="M38" s="59" t="str">
        <f t="shared" si="0"/>
        <v>020 8340 2757</v>
      </c>
      <c r="N38" s="59" t="str">
        <f t="shared" si="1"/>
        <v>Mr I Scotchbrook</v>
      </c>
      <c r="O38" s="59">
        <f>VLOOKUP(A38,'By Name'!$D$3:$N$108,11,FALSE)</f>
        <v>159</v>
      </c>
    </row>
    <row r="39" spans="1:15" x14ac:dyDescent="0.4">
      <c r="A39" s="61">
        <v>102112</v>
      </c>
      <c r="B39" s="67">
        <v>37</v>
      </c>
      <c r="C39" s="60" t="s">
        <v>527</v>
      </c>
      <c r="D39" s="60" t="s">
        <v>528</v>
      </c>
      <c r="E39" s="60" t="s">
        <v>133</v>
      </c>
      <c r="F39" s="60" t="s">
        <v>133</v>
      </c>
      <c r="G39" s="60" t="s">
        <v>131</v>
      </c>
      <c r="H39" s="60" t="s">
        <v>529</v>
      </c>
      <c r="I39" s="60" t="s">
        <v>804</v>
      </c>
      <c r="J39" s="60" t="s">
        <v>140</v>
      </c>
      <c r="K39" s="60" t="s">
        <v>353</v>
      </c>
      <c r="L39" s="60" t="s">
        <v>354</v>
      </c>
      <c r="M39" s="59" t="str">
        <f t="shared" si="0"/>
        <v>020 8800 2898</v>
      </c>
      <c r="N39" s="59" t="str">
        <f t="shared" si="1"/>
        <v>Ms Julie D'Abreu</v>
      </c>
      <c r="O39" s="59">
        <f>VLOOKUP(A39,'By Name'!$D$3:$N$108,11,FALSE)</f>
        <v>161</v>
      </c>
    </row>
    <row r="40" spans="1:15" x14ac:dyDescent="0.4">
      <c r="A40" s="61">
        <v>102115</v>
      </c>
      <c r="B40" s="67">
        <v>38</v>
      </c>
      <c r="C40" s="60" t="s">
        <v>551</v>
      </c>
      <c r="D40" s="60" t="s">
        <v>842</v>
      </c>
      <c r="E40" s="60" t="s">
        <v>206</v>
      </c>
      <c r="F40" s="60" t="s">
        <v>133</v>
      </c>
      <c r="G40" s="60" t="s">
        <v>131</v>
      </c>
      <c r="H40" s="60" t="s">
        <v>553</v>
      </c>
      <c r="I40" s="60" t="s">
        <v>843</v>
      </c>
      <c r="J40" s="60" t="s">
        <v>140</v>
      </c>
      <c r="K40" s="60" t="s">
        <v>554</v>
      </c>
      <c r="L40" s="60" t="s">
        <v>555</v>
      </c>
      <c r="M40" s="59" t="str">
        <f t="shared" si="0"/>
        <v>020 8800 4676</v>
      </c>
      <c r="N40" s="59" t="str">
        <f t="shared" si="1"/>
        <v>Ms Mary Gardiner</v>
      </c>
      <c r="O40" s="59">
        <f>VLOOKUP(A40,'By Name'!$D$3:$N$108,11,FALSE)</f>
        <v>166</v>
      </c>
    </row>
    <row r="41" spans="1:15" x14ac:dyDescent="0.4">
      <c r="A41" s="61">
        <v>102120</v>
      </c>
      <c r="B41" s="67">
        <v>39</v>
      </c>
      <c r="C41" s="60" t="s">
        <v>541</v>
      </c>
      <c r="D41" s="60" t="s">
        <v>542</v>
      </c>
      <c r="E41" s="60" t="s">
        <v>133</v>
      </c>
      <c r="F41" s="60" t="s">
        <v>133</v>
      </c>
      <c r="G41" s="60" t="s">
        <v>131</v>
      </c>
      <c r="H41" s="60" t="s">
        <v>543</v>
      </c>
      <c r="I41" s="60" t="s">
        <v>830</v>
      </c>
      <c r="J41" s="60" t="s">
        <v>140</v>
      </c>
      <c r="K41" s="60" t="s">
        <v>544</v>
      </c>
      <c r="L41" s="60" t="s">
        <v>545</v>
      </c>
      <c r="M41" s="59" t="str">
        <f t="shared" si="0"/>
        <v>020 8800 3779</v>
      </c>
      <c r="N41" s="59" t="str">
        <f t="shared" si="1"/>
        <v>Ms Resham Mirza</v>
      </c>
      <c r="O41" s="59">
        <f>VLOOKUP(A41,'By Name'!$D$3:$N$108,11,FALSE)</f>
        <v>164</v>
      </c>
    </row>
    <row r="42" spans="1:15" x14ac:dyDescent="0.4">
      <c r="A42" s="61">
        <v>102121</v>
      </c>
      <c r="B42" s="67">
        <v>40</v>
      </c>
      <c r="C42" s="60" t="s">
        <v>343</v>
      </c>
      <c r="D42" s="60" t="s">
        <v>625</v>
      </c>
      <c r="E42" s="60" t="s">
        <v>179</v>
      </c>
      <c r="F42" s="60" t="s">
        <v>133</v>
      </c>
      <c r="G42" s="60" t="s">
        <v>131</v>
      </c>
      <c r="H42" s="60" t="s">
        <v>626</v>
      </c>
      <c r="I42" s="60" t="s">
        <v>627</v>
      </c>
      <c r="J42" s="60" t="s">
        <v>134</v>
      </c>
      <c r="K42" s="60" t="s">
        <v>346</v>
      </c>
      <c r="L42" s="60" t="s">
        <v>347</v>
      </c>
      <c r="M42" s="59" t="str">
        <f t="shared" si="0"/>
        <v>020 8340 3173</v>
      </c>
      <c r="N42" s="59" t="str">
        <f t="shared" si="1"/>
        <v>Mr Leon Choueke</v>
      </c>
      <c r="O42" s="59">
        <f>VLOOKUP(A42,'By Name'!$D$3:$N$108,11,FALSE)</f>
        <v>112</v>
      </c>
    </row>
    <row r="43" spans="1:15" x14ac:dyDescent="0.4">
      <c r="A43" s="61">
        <v>102124</v>
      </c>
      <c r="B43" s="67">
        <v>41</v>
      </c>
      <c r="C43" s="60" t="s">
        <v>546</v>
      </c>
      <c r="D43" s="60" t="s">
        <v>547</v>
      </c>
      <c r="E43" s="60" t="s">
        <v>206</v>
      </c>
      <c r="F43" s="60" t="s">
        <v>133</v>
      </c>
      <c r="G43" s="60" t="s">
        <v>131</v>
      </c>
      <c r="H43" s="60" t="s">
        <v>548</v>
      </c>
      <c r="I43" s="60" t="s">
        <v>841</v>
      </c>
      <c r="J43" s="60" t="s">
        <v>140</v>
      </c>
      <c r="K43" s="60" t="s">
        <v>549</v>
      </c>
      <c r="L43" s="60" t="s">
        <v>550</v>
      </c>
      <c r="M43" s="59" t="str">
        <f t="shared" si="0"/>
        <v>020 8808 0427</v>
      </c>
      <c r="N43" s="59" t="str">
        <f t="shared" si="1"/>
        <v>Ms Parveen Duggal</v>
      </c>
      <c r="O43" s="59">
        <f>VLOOKUP(A43,'By Name'!$D$3:$N$108,11,FALSE)</f>
        <v>165</v>
      </c>
    </row>
    <row r="44" spans="1:15" x14ac:dyDescent="0.4">
      <c r="A44" s="61">
        <v>102125</v>
      </c>
      <c r="B44" s="67">
        <v>42</v>
      </c>
      <c r="C44" s="60" t="s">
        <v>387</v>
      </c>
      <c r="D44" s="60" t="s">
        <v>388</v>
      </c>
      <c r="E44" s="60" t="s">
        <v>133</v>
      </c>
      <c r="F44" s="60" t="s">
        <v>133</v>
      </c>
      <c r="G44" s="60" t="s">
        <v>131</v>
      </c>
      <c r="H44" s="60" t="s">
        <v>389</v>
      </c>
      <c r="I44" s="60" t="s">
        <v>691</v>
      </c>
      <c r="J44" s="60" t="s">
        <v>187</v>
      </c>
      <c r="K44" s="60" t="s">
        <v>692</v>
      </c>
      <c r="L44" s="60" t="s">
        <v>693</v>
      </c>
      <c r="M44" s="59" t="str">
        <f t="shared" si="0"/>
        <v>020 8801 6915</v>
      </c>
      <c r="N44" s="59" t="str">
        <f t="shared" si="1"/>
        <v>Mrs Maria Dactylides</v>
      </c>
      <c r="O44" s="59">
        <f>VLOOKUP(A44,'By Name'!$D$3:$N$108,11,FALSE)</f>
        <v>124</v>
      </c>
    </row>
    <row r="45" spans="1:15" x14ac:dyDescent="0.4">
      <c r="A45" s="61">
        <v>102127</v>
      </c>
      <c r="B45" s="67">
        <v>43</v>
      </c>
      <c r="C45" s="60" t="s">
        <v>372</v>
      </c>
      <c r="D45" s="60" t="s">
        <v>647</v>
      </c>
      <c r="E45" s="60" t="s">
        <v>373</v>
      </c>
      <c r="F45" s="60" t="s">
        <v>206</v>
      </c>
      <c r="G45" s="60" t="s">
        <v>131</v>
      </c>
      <c r="H45" s="60" t="s">
        <v>374</v>
      </c>
      <c r="I45" s="60" t="s">
        <v>648</v>
      </c>
      <c r="J45" s="60" t="s">
        <v>187</v>
      </c>
      <c r="K45" s="60" t="s">
        <v>649</v>
      </c>
      <c r="L45" s="60" t="s">
        <v>650</v>
      </c>
      <c r="M45" s="59" t="str">
        <f t="shared" si="0"/>
        <v>020 8801 5233</v>
      </c>
      <c r="N45" s="59" t="str">
        <f t="shared" si="1"/>
        <v>Mrs Lisa Rawashdeh</v>
      </c>
      <c r="O45" s="59">
        <f>VLOOKUP(A45,'By Name'!$D$3:$N$108,11,FALSE)</f>
        <v>119</v>
      </c>
    </row>
    <row r="46" spans="1:15" x14ac:dyDescent="0.4">
      <c r="A46" s="61">
        <v>102128</v>
      </c>
      <c r="B46" s="67">
        <v>44</v>
      </c>
      <c r="C46" s="60" t="s">
        <v>422</v>
      </c>
      <c r="D46" s="60" t="s">
        <v>423</v>
      </c>
      <c r="E46" s="60" t="s">
        <v>133</v>
      </c>
      <c r="F46" s="60" t="s">
        <v>133</v>
      </c>
      <c r="G46" s="60" t="s">
        <v>131</v>
      </c>
      <c r="H46" s="60" t="s">
        <v>424</v>
      </c>
      <c r="I46" s="60" t="s">
        <v>726</v>
      </c>
      <c r="J46" s="60" t="s">
        <v>134</v>
      </c>
      <c r="K46" s="60" t="s">
        <v>425</v>
      </c>
      <c r="L46" s="60" t="s">
        <v>426</v>
      </c>
      <c r="M46" s="59" t="str">
        <f t="shared" si="0"/>
        <v>020 8888 2859</v>
      </c>
      <c r="N46" s="59" t="str">
        <f t="shared" si="1"/>
        <v>Mr Adrian Hall</v>
      </c>
      <c r="O46" s="59">
        <f>VLOOKUP(A46,'By Name'!$D$3:$N$108,11,FALSE)</f>
        <v>134</v>
      </c>
    </row>
    <row r="47" spans="1:15" x14ac:dyDescent="0.4">
      <c r="A47" s="61">
        <v>102129</v>
      </c>
      <c r="B47" s="67">
        <v>45</v>
      </c>
      <c r="C47" s="60" t="s">
        <v>348</v>
      </c>
      <c r="D47" s="60" t="s">
        <v>144</v>
      </c>
      <c r="E47" s="60" t="s">
        <v>133</v>
      </c>
      <c r="F47" s="60" t="s">
        <v>133</v>
      </c>
      <c r="G47" s="60" t="s">
        <v>131</v>
      </c>
      <c r="H47" s="60" t="s">
        <v>349</v>
      </c>
      <c r="I47" s="60" t="s">
        <v>628</v>
      </c>
      <c r="J47" s="60" t="s">
        <v>134</v>
      </c>
      <c r="K47" s="60" t="s">
        <v>629</v>
      </c>
      <c r="L47" s="60" t="s">
        <v>630</v>
      </c>
      <c r="M47" s="59" t="str">
        <f t="shared" si="0"/>
        <v>020 8800 4553</v>
      </c>
      <c r="N47" s="59" t="str">
        <f t="shared" si="1"/>
        <v>Mr Anthony Campbell</v>
      </c>
      <c r="O47" s="59">
        <f>VLOOKUP(A47,'By Name'!$D$3:$N$108,11,FALSE)</f>
        <v>113</v>
      </c>
    </row>
    <row r="48" spans="1:15" x14ac:dyDescent="0.4">
      <c r="A48" s="61">
        <v>102130</v>
      </c>
      <c r="B48" s="67">
        <v>46</v>
      </c>
      <c r="C48" s="60" t="s">
        <v>556</v>
      </c>
      <c r="D48" s="60" t="s">
        <v>557</v>
      </c>
      <c r="E48" s="60" t="s">
        <v>179</v>
      </c>
      <c r="F48" s="60" t="s">
        <v>133</v>
      </c>
      <c r="G48" s="60" t="s">
        <v>131</v>
      </c>
      <c r="H48" s="60" t="s">
        <v>558</v>
      </c>
      <c r="I48" s="60" t="s">
        <v>844</v>
      </c>
      <c r="J48" s="60" t="s">
        <v>187</v>
      </c>
      <c r="K48" s="60" t="s">
        <v>559</v>
      </c>
      <c r="L48" s="60" t="s">
        <v>560</v>
      </c>
      <c r="M48" s="59" t="str">
        <f t="shared" si="0"/>
        <v>020 8347 5000</v>
      </c>
      <c r="N48" s="59" t="str">
        <f t="shared" si="1"/>
        <v>Mrs Katie Coombes</v>
      </c>
      <c r="O48" s="59">
        <f>VLOOKUP(A48,'By Name'!$D$3:$N$108,11,FALSE)</f>
        <v>167</v>
      </c>
    </row>
    <row r="49" spans="1:15" x14ac:dyDescent="0.4">
      <c r="A49" s="61">
        <v>102131</v>
      </c>
      <c r="B49" s="67">
        <v>47</v>
      </c>
      <c r="C49" s="60" t="s">
        <v>828</v>
      </c>
      <c r="D49" s="60" t="s">
        <v>205</v>
      </c>
      <c r="E49" s="60" t="s">
        <v>133</v>
      </c>
      <c r="F49" s="60" t="s">
        <v>206</v>
      </c>
      <c r="G49" s="60" t="s">
        <v>131</v>
      </c>
      <c r="H49" s="60" t="s">
        <v>207</v>
      </c>
      <c r="I49" s="60" t="s">
        <v>829</v>
      </c>
      <c r="J49" s="60" t="s">
        <v>140</v>
      </c>
      <c r="K49" s="60" t="s">
        <v>321</v>
      </c>
      <c r="L49" s="60" t="s">
        <v>322</v>
      </c>
      <c r="M49" s="59" t="str">
        <f t="shared" si="0"/>
        <v>020 8885 8800</v>
      </c>
      <c r="N49" s="59" t="str">
        <f t="shared" si="1"/>
        <v>Ms Dawn Ferdinand</v>
      </c>
      <c r="O49" s="59">
        <f>VLOOKUP(A49,'By Name'!$D$3:$N$108,11,FALSE)</f>
        <v>106</v>
      </c>
    </row>
    <row r="50" spans="1:15" x14ac:dyDescent="0.4">
      <c r="A50" s="61">
        <v>102132</v>
      </c>
      <c r="B50" s="67">
        <v>48</v>
      </c>
      <c r="C50" s="60" t="s">
        <v>754</v>
      </c>
      <c r="D50" s="60" t="s">
        <v>446</v>
      </c>
      <c r="E50" s="60" t="s">
        <v>755</v>
      </c>
      <c r="F50" s="60" t="s">
        <v>133</v>
      </c>
      <c r="G50" s="60" t="s">
        <v>131</v>
      </c>
      <c r="H50" s="60" t="s">
        <v>447</v>
      </c>
      <c r="I50" s="60" t="s">
        <v>756</v>
      </c>
      <c r="J50" s="60" t="s">
        <v>140</v>
      </c>
      <c r="K50" s="60" t="s">
        <v>448</v>
      </c>
      <c r="L50" s="60" t="s">
        <v>449</v>
      </c>
      <c r="M50" s="59" t="str">
        <f t="shared" si="0"/>
        <v>020 8340 2352</v>
      </c>
      <c r="N50" s="59" t="str">
        <f t="shared" si="1"/>
        <v>Ms Anne Etchells</v>
      </c>
      <c r="O50" s="59">
        <f>VLOOKUP(A50,'By Name'!$D$3:$N$108,11,FALSE)</f>
        <v>139</v>
      </c>
    </row>
    <row r="51" spans="1:15" x14ac:dyDescent="0.4">
      <c r="A51" s="61">
        <v>102135</v>
      </c>
      <c r="B51" s="67">
        <v>49</v>
      </c>
      <c r="C51" s="60" t="s">
        <v>787</v>
      </c>
      <c r="D51" s="60" t="s">
        <v>496</v>
      </c>
      <c r="E51" s="60" t="s">
        <v>194</v>
      </c>
      <c r="F51" s="60" t="s">
        <v>133</v>
      </c>
      <c r="G51" s="60" t="s">
        <v>131</v>
      </c>
      <c r="H51" s="60" t="s">
        <v>497</v>
      </c>
      <c r="I51" s="60" t="s">
        <v>788</v>
      </c>
      <c r="J51" s="60" t="s">
        <v>187</v>
      </c>
      <c r="K51" s="60" t="s">
        <v>196</v>
      </c>
      <c r="L51" s="60" t="s">
        <v>498</v>
      </c>
      <c r="M51" s="59" t="str">
        <f t="shared" si="0"/>
        <v>020 8340 7441</v>
      </c>
      <c r="N51" s="59" t="str">
        <f t="shared" si="1"/>
        <v>Mrs Geraldine Gallagher</v>
      </c>
      <c r="O51" s="59">
        <f>VLOOKUP(A51,'By Name'!$D$3:$N$108,11,FALSE)</f>
        <v>152</v>
      </c>
    </row>
    <row r="52" spans="1:15" x14ac:dyDescent="0.4">
      <c r="A52" s="61">
        <v>102136</v>
      </c>
      <c r="B52" s="67">
        <v>50</v>
      </c>
      <c r="C52" s="60" t="s">
        <v>771</v>
      </c>
      <c r="D52" s="60" t="s">
        <v>473</v>
      </c>
      <c r="E52" s="60" t="s">
        <v>200</v>
      </c>
      <c r="F52" s="60" t="s">
        <v>133</v>
      </c>
      <c r="G52" s="60" t="s">
        <v>131</v>
      </c>
      <c r="H52" s="60" t="s">
        <v>474</v>
      </c>
      <c r="I52" s="60" t="s">
        <v>772</v>
      </c>
      <c r="J52" s="60" t="s">
        <v>140</v>
      </c>
      <c r="K52" s="60" t="s">
        <v>475</v>
      </c>
      <c r="L52" s="60" t="s">
        <v>773</v>
      </c>
      <c r="M52" s="59" t="str">
        <f t="shared" si="0"/>
        <v>020 8883 6540</v>
      </c>
      <c r="N52" s="59" t="str">
        <f t="shared" si="1"/>
        <v>Ms Carol O'Brien</v>
      </c>
      <c r="O52" s="59">
        <f>VLOOKUP(A52,'By Name'!$D$3:$N$108,11,FALSE)</f>
        <v>145</v>
      </c>
    </row>
    <row r="53" spans="1:15" x14ac:dyDescent="0.4">
      <c r="A53" s="61">
        <v>102139</v>
      </c>
      <c r="B53" s="67">
        <v>51</v>
      </c>
      <c r="C53" s="60" t="s">
        <v>779</v>
      </c>
      <c r="D53" s="60" t="s">
        <v>486</v>
      </c>
      <c r="E53" s="60" t="s">
        <v>179</v>
      </c>
      <c r="F53" s="60" t="s">
        <v>133</v>
      </c>
      <c r="G53" s="60" t="s">
        <v>131</v>
      </c>
      <c r="H53" s="60" t="s">
        <v>487</v>
      </c>
      <c r="I53" s="60" t="s">
        <v>780</v>
      </c>
      <c r="J53" s="60" t="s">
        <v>134</v>
      </c>
      <c r="K53" s="60" t="s">
        <v>489</v>
      </c>
      <c r="L53" s="60" t="s">
        <v>577</v>
      </c>
      <c r="M53" s="59" t="str">
        <f t="shared" si="0"/>
        <v>020 8340 4898</v>
      </c>
      <c r="N53" s="59" t="str">
        <f t="shared" si="1"/>
        <v>Mr Calvin Henry</v>
      </c>
      <c r="O53" s="59">
        <f>VLOOKUP(A53,'By Name'!$D$3:$N$108,11,FALSE)</f>
        <v>149</v>
      </c>
    </row>
    <row r="54" spans="1:15" x14ac:dyDescent="0.4">
      <c r="A54" s="61">
        <v>102142</v>
      </c>
      <c r="B54" s="67">
        <v>52</v>
      </c>
      <c r="C54" s="60" t="s">
        <v>714</v>
      </c>
      <c r="D54" s="60" t="s">
        <v>414</v>
      </c>
      <c r="E54" s="60" t="s">
        <v>200</v>
      </c>
      <c r="F54" s="60" t="s">
        <v>133</v>
      </c>
      <c r="G54" s="60" t="s">
        <v>131</v>
      </c>
      <c r="H54" s="60" t="s">
        <v>415</v>
      </c>
      <c r="I54" s="60" t="s">
        <v>715</v>
      </c>
      <c r="J54" s="60" t="s">
        <v>187</v>
      </c>
      <c r="K54" s="60" t="s">
        <v>190</v>
      </c>
      <c r="L54" s="60" t="s">
        <v>416</v>
      </c>
      <c r="M54" s="59" t="str">
        <f t="shared" si="0"/>
        <v>020 8444 6894</v>
      </c>
      <c r="N54" s="59" t="str">
        <f t="shared" si="1"/>
        <v>Mrs Angela McNicholas</v>
      </c>
      <c r="O54" s="59">
        <f>VLOOKUP(A54,'By Name'!$D$3:$N$108,11,FALSE)</f>
        <v>131</v>
      </c>
    </row>
    <row r="55" spans="1:15" x14ac:dyDescent="0.4">
      <c r="A55" s="61">
        <v>102143</v>
      </c>
      <c r="B55" s="67">
        <v>53</v>
      </c>
      <c r="C55" s="60" t="s">
        <v>764</v>
      </c>
      <c r="D55" s="60" t="s">
        <v>458</v>
      </c>
      <c r="E55" s="60" t="s">
        <v>206</v>
      </c>
      <c r="F55" s="60" t="s">
        <v>133</v>
      </c>
      <c r="G55" s="60" t="s">
        <v>131</v>
      </c>
      <c r="H55" s="60" t="s">
        <v>459</v>
      </c>
      <c r="I55" s="60" t="s">
        <v>760</v>
      </c>
      <c r="J55" s="60" t="s">
        <v>761</v>
      </c>
      <c r="K55" s="60" t="s">
        <v>762</v>
      </c>
      <c r="L55" s="60" t="s">
        <v>763</v>
      </c>
      <c r="M55" s="59" t="str">
        <f t="shared" si="0"/>
        <v>020 8808 2923</v>
      </c>
      <c r="N55" s="59" t="str">
        <f t="shared" si="1"/>
        <v>Dr James Lane</v>
      </c>
      <c r="O55" s="59">
        <f>VLOOKUP(A55,'By Name'!$D$3:$N$108,11,FALSE)</f>
        <v>142</v>
      </c>
    </row>
    <row r="56" spans="1:15" x14ac:dyDescent="0.4">
      <c r="A56" s="61">
        <v>102144</v>
      </c>
      <c r="B56" s="67">
        <v>54</v>
      </c>
      <c r="C56" s="60" t="s">
        <v>767</v>
      </c>
      <c r="D56" s="60" t="s">
        <v>768</v>
      </c>
      <c r="E56" s="60" t="s">
        <v>206</v>
      </c>
      <c r="F56" s="60" t="s">
        <v>133</v>
      </c>
      <c r="G56" s="60" t="s">
        <v>131</v>
      </c>
      <c r="H56" s="60" t="s">
        <v>469</v>
      </c>
      <c r="I56" s="60" t="s">
        <v>769</v>
      </c>
      <c r="J56" s="60" t="s">
        <v>134</v>
      </c>
      <c r="K56" s="60" t="s">
        <v>770</v>
      </c>
      <c r="L56" s="60" t="s">
        <v>471</v>
      </c>
      <c r="M56" s="59" t="str">
        <f t="shared" si="0"/>
        <v>020 8800 2771</v>
      </c>
      <c r="N56" s="59" t="str">
        <f t="shared" si="1"/>
        <v>Mr Con Bonner</v>
      </c>
      <c r="O56" s="59">
        <f>VLOOKUP(A56,'By Name'!$D$3:$N$108,11,FALSE)</f>
        <v>144</v>
      </c>
    </row>
    <row r="57" spans="1:15" x14ac:dyDescent="0.4">
      <c r="A57" s="61">
        <v>102145</v>
      </c>
      <c r="B57" s="67">
        <v>55</v>
      </c>
      <c r="C57" s="60" t="s">
        <v>784</v>
      </c>
      <c r="D57" s="60" t="s">
        <v>491</v>
      </c>
      <c r="E57" s="60" t="s">
        <v>133</v>
      </c>
      <c r="F57" s="60" t="s">
        <v>133</v>
      </c>
      <c r="G57" s="60" t="s">
        <v>131</v>
      </c>
      <c r="H57" s="60" t="s">
        <v>492</v>
      </c>
      <c r="I57" s="60" t="s">
        <v>782</v>
      </c>
      <c r="J57" s="60" t="s">
        <v>134</v>
      </c>
      <c r="K57" s="60" t="s">
        <v>480</v>
      </c>
      <c r="L57" s="60" t="s">
        <v>783</v>
      </c>
      <c r="M57" s="59" t="str">
        <f t="shared" si="0"/>
        <v>020 8800 9305</v>
      </c>
      <c r="N57" s="59" t="str">
        <f t="shared" si="1"/>
        <v>Mr Stephen Mc NICHOLAS</v>
      </c>
      <c r="O57" s="59">
        <v>150</v>
      </c>
    </row>
    <row r="58" spans="1:15" x14ac:dyDescent="0.4">
      <c r="A58" s="61">
        <v>102146</v>
      </c>
      <c r="B58" s="67">
        <v>56</v>
      </c>
      <c r="C58" s="60" t="s">
        <v>794</v>
      </c>
      <c r="D58" s="60" t="s">
        <v>510</v>
      </c>
      <c r="E58" s="60" t="s">
        <v>185</v>
      </c>
      <c r="F58" s="60" t="s">
        <v>133</v>
      </c>
      <c r="G58" s="60" t="s">
        <v>131</v>
      </c>
      <c r="H58" s="60" t="s">
        <v>511</v>
      </c>
      <c r="I58" s="60" t="s">
        <v>795</v>
      </c>
      <c r="J58" s="60" t="s">
        <v>187</v>
      </c>
      <c r="K58" s="60" t="s">
        <v>484</v>
      </c>
      <c r="L58" s="60" t="s">
        <v>485</v>
      </c>
      <c r="M58" s="59" t="str">
        <f t="shared" si="0"/>
        <v>020 8888 7081</v>
      </c>
      <c r="N58" s="59" t="str">
        <f t="shared" si="1"/>
        <v>Mrs Louise Fleming</v>
      </c>
      <c r="O58" s="59">
        <f>VLOOKUP(A58,'By Name'!$D$3:$N$108,11,FALSE)</f>
        <v>156</v>
      </c>
    </row>
    <row r="59" spans="1:15" x14ac:dyDescent="0.4">
      <c r="A59" s="61">
        <v>102147</v>
      </c>
      <c r="B59" s="67">
        <v>57</v>
      </c>
      <c r="C59" s="60" t="s">
        <v>781</v>
      </c>
      <c r="D59" s="60" t="s">
        <v>491</v>
      </c>
      <c r="E59" s="60" t="s">
        <v>206</v>
      </c>
      <c r="F59" s="60" t="s">
        <v>133</v>
      </c>
      <c r="G59" s="60" t="s">
        <v>131</v>
      </c>
      <c r="H59" s="60" t="s">
        <v>492</v>
      </c>
      <c r="I59" s="60" t="s">
        <v>782</v>
      </c>
      <c r="J59" s="60" t="s">
        <v>134</v>
      </c>
      <c r="K59" s="60" t="s">
        <v>480</v>
      </c>
      <c r="L59" s="60" t="s">
        <v>783</v>
      </c>
      <c r="M59" s="59" t="str">
        <f t="shared" si="0"/>
        <v>020 8800 9305</v>
      </c>
      <c r="N59" s="59" t="str">
        <f t="shared" si="1"/>
        <v>Mr Stephen Mc NICHOLAS</v>
      </c>
      <c r="O59" s="59">
        <v>151</v>
      </c>
    </row>
    <row r="60" spans="1:15" x14ac:dyDescent="0.4">
      <c r="A60" s="61">
        <v>102148</v>
      </c>
      <c r="B60" s="67">
        <v>58</v>
      </c>
      <c r="C60" s="60" t="s">
        <v>796</v>
      </c>
      <c r="D60" s="60" t="s">
        <v>513</v>
      </c>
      <c r="E60" s="60" t="s">
        <v>133</v>
      </c>
      <c r="F60" s="60" t="s">
        <v>133</v>
      </c>
      <c r="G60" s="60" t="s">
        <v>131</v>
      </c>
      <c r="H60" s="60" t="s">
        <v>514</v>
      </c>
      <c r="I60" s="60" t="s">
        <v>797</v>
      </c>
      <c r="J60" s="60" t="s">
        <v>634</v>
      </c>
      <c r="K60" s="60" t="s">
        <v>798</v>
      </c>
      <c r="L60" s="60" t="s">
        <v>799</v>
      </c>
      <c r="M60" s="59" t="str">
        <f t="shared" si="0"/>
        <v>020 8340 6789</v>
      </c>
      <c r="N60" s="59" t="str">
        <f t="shared" si="1"/>
        <v>Miss M M L Falvey</v>
      </c>
      <c r="O60" s="59">
        <f>VLOOKUP(A60,'By Name'!$D$3:$N$108,11,FALSE)</f>
        <v>157</v>
      </c>
    </row>
    <row r="61" spans="1:15" x14ac:dyDescent="0.4">
      <c r="A61" s="61">
        <v>102149</v>
      </c>
      <c r="B61" s="67">
        <v>59</v>
      </c>
      <c r="C61" s="60" t="s">
        <v>759</v>
      </c>
      <c r="D61" s="60" t="s">
        <v>458</v>
      </c>
      <c r="E61" s="60" t="s">
        <v>206</v>
      </c>
      <c r="F61" s="60" t="s">
        <v>133</v>
      </c>
      <c r="G61" s="60" t="s">
        <v>131</v>
      </c>
      <c r="H61" s="60" t="s">
        <v>459</v>
      </c>
      <c r="I61" s="60" t="s">
        <v>760</v>
      </c>
      <c r="J61" s="60" t="s">
        <v>761</v>
      </c>
      <c r="K61" s="60" t="s">
        <v>762</v>
      </c>
      <c r="L61" s="60" t="s">
        <v>763</v>
      </c>
      <c r="M61" s="59" t="str">
        <f t="shared" si="0"/>
        <v>020 8808 2923</v>
      </c>
      <c r="N61" s="59" t="str">
        <f t="shared" si="1"/>
        <v>Dr James Lane</v>
      </c>
      <c r="O61" s="59">
        <f>VLOOKUP(A61,'By Name'!$D$3:$N$108,11,FALSE)</f>
        <v>141</v>
      </c>
    </row>
    <row r="62" spans="1:15" x14ac:dyDescent="0.4">
      <c r="A62" s="61">
        <v>102150</v>
      </c>
      <c r="B62" s="67">
        <v>60</v>
      </c>
      <c r="C62" s="60" t="s">
        <v>776</v>
      </c>
      <c r="D62" s="60" t="s">
        <v>482</v>
      </c>
      <c r="E62" s="60" t="s">
        <v>777</v>
      </c>
      <c r="F62" s="60" t="s">
        <v>133</v>
      </c>
      <c r="G62" s="60" t="s">
        <v>131</v>
      </c>
      <c r="H62" s="60" t="s">
        <v>483</v>
      </c>
      <c r="I62" s="60" t="s">
        <v>778</v>
      </c>
      <c r="J62" s="60" t="s">
        <v>187</v>
      </c>
      <c r="K62" s="60" t="s">
        <v>484</v>
      </c>
      <c r="L62" s="60" t="s">
        <v>485</v>
      </c>
      <c r="M62" s="59" t="str">
        <f t="shared" si="0"/>
        <v>020 8361 1445</v>
      </c>
      <c r="N62" s="59" t="str">
        <f t="shared" si="1"/>
        <v>Mrs Louise Fleming</v>
      </c>
      <c r="O62" s="59">
        <f>VLOOKUP(A62,'By Name'!$D$3:$N$108,11,FALSE)</f>
        <v>147</v>
      </c>
    </row>
    <row r="63" spans="1:15" x14ac:dyDescent="0.4">
      <c r="A63" s="61">
        <v>102151</v>
      </c>
      <c r="B63" s="67">
        <v>61</v>
      </c>
      <c r="C63" s="60" t="s">
        <v>765</v>
      </c>
      <c r="D63" s="60" t="s">
        <v>463</v>
      </c>
      <c r="E63" s="60" t="s">
        <v>133</v>
      </c>
      <c r="F63" s="60" t="s">
        <v>133</v>
      </c>
      <c r="G63" s="60" t="s">
        <v>131</v>
      </c>
      <c r="H63" s="60" t="s">
        <v>464</v>
      </c>
      <c r="I63" s="60" t="s">
        <v>766</v>
      </c>
      <c r="J63" s="60" t="s">
        <v>187</v>
      </c>
      <c r="K63" s="60" t="s">
        <v>465</v>
      </c>
      <c r="L63" s="60" t="s">
        <v>466</v>
      </c>
      <c r="M63" s="59" t="str">
        <f t="shared" si="0"/>
        <v>020 8348 1902</v>
      </c>
      <c r="N63" s="59" t="str">
        <f t="shared" si="1"/>
        <v>Mrs Gillian Hood</v>
      </c>
      <c r="O63" s="59">
        <f>VLOOKUP(A63,'By Name'!$D$3:$N$108,11,FALSE)</f>
        <v>143</v>
      </c>
    </row>
    <row r="64" spans="1:15" x14ac:dyDescent="0.4">
      <c r="A64" s="61">
        <v>102152</v>
      </c>
      <c r="B64" s="67">
        <v>62</v>
      </c>
      <c r="C64" s="60" t="s">
        <v>774</v>
      </c>
      <c r="D64" s="60" t="s">
        <v>478</v>
      </c>
      <c r="E64" s="60" t="s">
        <v>206</v>
      </c>
      <c r="F64" s="60" t="s">
        <v>133</v>
      </c>
      <c r="G64" s="60" t="s">
        <v>131</v>
      </c>
      <c r="H64" s="60" t="s">
        <v>479</v>
      </c>
      <c r="I64" s="60" t="s">
        <v>775</v>
      </c>
      <c r="J64" s="60" t="s">
        <v>134</v>
      </c>
      <c r="K64" s="60" t="s">
        <v>480</v>
      </c>
      <c r="L64" s="60" t="s">
        <v>416</v>
      </c>
      <c r="M64" s="59" t="str">
        <f t="shared" si="0"/>
        <v>020 8889 8421</v>
      </c>
      <c r="N64" s="59" t="str">
        <f t="shared" si="1"/>
        <v>Mr Stephen McNicholas</v>
      </c>
      <c r="O64" s="59">
        <f>VLOOKUP(A64,'By Name'!$D$3:$N$108,11,FALSE)</f>
        <v>146</v>
      </c>
    </row>
    <row r="65" spans="1:15" x14ac:dyDescent="0.4">
      <c r="A65" s="61">
        <v>102153</v>
      </c>
      <c r="B65" s="67">
        <v>63</v>
      </c>
      <c r="C65" s="60" t="s">
        <v>153</v>
      </c>
      <c r="D65" s="60" t="s">
        <v>154</v>
      </c>
      <c r="E65" s="60" t="s">
        <v>133</v>
      </c>
      <c r="F65" s="60" t="s">
        <v>133</v>
      </c>
      <c r="G65" s="60" t="s">
        <v>131</v>
      </c>
      <c r="H65" s="60" t="s">
        <v>155</v>
      </c>
      <c r="I65" s="60" t="s">
        <v>689</v>
      </c>
      <c r="J65" s="60" t="s">
        <v>140</v>
      </c>
      <c r="K65" s="60" t="s">
        <v>156</v>
      </c>
      <c r="L65" s="60" t="s">
        <v>157</v>
      </c>
      <c r="M65" s="59" t="str">
        <f t="shared" si="0"/>
        <v>020 8348 6191</v>
      </c>
      <c r="N65" s="59" t="str">
        <f t="shared" si="1"/>
        <v>Ms Kuljit Rahelu</v>
      </c>
      <c r="O65" s="59">
        <f>VLOOKUP(A65,'By Name'!$D$3:$N$108,11,FALSE)</f>
        <v>5</v>
      </c>
    </row>
    <row r="66" spans="1:15" x14ac:dyDescent="0.4">
      <c r="A66" s="61">
        <v>102154</v>
      </c>
      <c r="B66" s="67">
        <v>64</v>
      </c>
      <c r="C66" s="60" t="s">
        <v>685</v>
      </c>
      <c r="D66" s="60" t="s">
        <v>149</v>
      </c>
      <c r="E66" s="60" t="s">
        <v>133</v>
      </c>
      <c r="F66" s="60" t="s">
        <v>133</v>
      </c>
      <c r="G66" s="60" t="s">
        <v>131</v>
      </c>
      <c r="H66" s="60" t="s">
        <v>150</v>
      </c>
      <c r="I66" s="60" t="s">
        <v>686</v>
      </c>
      <c r="J66" s="60" t="s">
        <v>134</v>
      </c>
      <c r="K66" s="60" t="s">
        <v>151</v>
      </c>
      <c r="L66" s="60" t="s">
        <v>152</v>
      </c>
      <c r="M66" s="59" t="str">
        <f t="shared" si="0"/>
        <v>020 8342 7970</v>
      </c>
      <c r="N66" s="59" t="str">
        <f t="shared" si="1"/>
        <v>Mr Patrick Cozier</v>
      </c>
      <c r="O66" s="59">
        <f>VLOOKUP(A66,'By Name'!$D$3:$N$108,11,FALSE)</f>
        <v>4</v>
      </c>
    </row>
    <row r="67" spans="1:15" x14ac:dyDescent="0.4">
      <c r="A67" s="61">
        <v>102156</v>
      </c>
      <c r="B67" s="67">
        <v>65</v>
      </c>
      <c r="C67" s="60" t="s">
        <v>137</v>
      </c>
      <c r="D67" s="60" t="s">
        <v>651</v>
      </c>
      <c r="E67" s="60" t="s">
        <v>138</v>
      </c>
      <c r="F67" s="60" t="s">
        <v>200</v>
      </c>
      <c r="G67" s="60" t="s">
        <v>131</v>
      </c>
      <c r="H67" s="60" t="s">
        <v>139</v>
      </c>
      <c r="I67" s="60" t="s">
        <v>652</v>
      </c>
      <c r="J67" s="60" t="s">
        <v>140</v>
      </c>
      <c r="K67" s="60" t="s">
        <v>653</v>
      </c>
      <c r="L67" s="60" t="s">
        <v>654</v>
      </c>
      <c r="M67" s="59" t="str">
        <f t="shared" si="0"/>
        <v>020 8365 4400</v>
      </c>
      <c r="N67" s="59" t="str">
        <f t="shared" si="1"/>
        <v>Ms Zoe Judge &amp; Ms Jo Davey</v>
      </c>
      <c r="O67" s="59">
        <f>VLOOKUP(A67,'By Name'!$D$3:$N$108,11,FALSE)</f>
        <v>2</v>
      </c>
    </row>
    <row r="68" spans="1:15" x14ac:dyDescent="0.4">
      <c r="A68" s="61">
        <v>102157</v>
      </c>
      <c r="B68" s="67">
        <v>66</v>
      </c>
      <c r="C68" s="60" t="s">
        <v>143</v>
      </c>
      <c r="D68" s="60" t="s">
        <v>144</v>
      </c>
      <c r="E68" s="60" t="s">
        <v>206</v>
      </c>
      <c r="F68" s="60" t="s">
        <v>133</v>
      </c>
      <c r="G68" s="60" t="s">
        <v>131</v>
      </c>
      <c r="H68" s="60" t="s">
        <v>145</v>
      </c>
      <c r="I68" s="60" t="s">
        <v>655</v>
      </c>
      <c r="J68" s="60" t="s">
        <v>134</v>
      </c>
      <c r="K68" s="60" t="s">
        <v>146</v>
      </c>
      <c r="L68" s="60" t="s">
        <v>147</v>
      </c>
      <c r="M68" s="59" t="str">
        <f t="shared" si="0"/>
        <v>020 8800 0884</v>
      </c>
      <c r="N68" s="59" t="str">
        <f t="shared" si="1"/>
        <v>Mr Tony Hartney</v>
      </c>
      <c r="O68" s="59">
        <f>VLOOKUP(A68,'By Name'!$D$3:$N$108,11,FALSE)</f>
        <v>3</v>
      </c>
    </row>
    <row r="69" spans="1:15" x14ac:dyDescent="0.4">
      <c r="A69" s="61">
        <v>102175</v>
      </c>
      <c r="B69" s="67">
        <v>67</v>
      </c>
      <c r="C69" s="60" t="s">
        <v>601</v>
      </c>
      <c r="D69" s="60" t="s">
        <v>199</v>
      </c>
      <c r="E69" s="60" t="s">
        <v>133</v>
      </c>
      <c r="F69" s="60" t="s">
        <v>200</v>
      </c>
      <c r="G69" s="60" t="s">
        <v>131</v>
      </c>
      <c r="H69" s="60" t="s">
        <v>201</v>
      </c>
      <c r="I69" s="60" t="s">
        <v>602</v>
      </c>
      <c r="J69" s="60" t="s">
        <v>140</v>
      </c>
      <c r="K69" s="60" t="s">
        <v>196</v>
      </c>
      <c r="L69" s="60" t="s">
        <v>197</v>
      </c>
      <c r="M69" s="59" t="str">
        <f t="shared" ref="M69:M107" si="2">LEFT(TRIM(I69),3)&amp;" "&amp;MID(TRIM(I69),4,4)&amp;" "&amp;RIGHT(TRIM(I69),4)</f>
        <v>020 8442 2750</v>
      </c>
      <c r="N69" s="59" t="str">
        <f t="shared" ref="N69:N107" si="3">J69&amp;" "&amp;K69&amp;" "&amp;L69</f>
        <v>Ms Geraldine Santiago</v>
      </c>
      <c r="O69" s="59">
        <f>VLOOKUP(A69,'By Name'!$D$3:$N$108,11,FALSE)</f>
        <v>40</v>
      </c>
    </row>
    <row r="70" spans="1:15" x14ac:dyDescent="0.4">
      <c r="A70" s="61">
        <v>102176</v>
      </c>
      <c r="B70" s="67">
        <v>68</v>
      </c>
      <c r="C70" s="60" t="s">
        <v>835</v>
      </c>
      <c r="D70" s="60" t="s">
        <v>158</v>
      </c>
      <c r="E70" s="60" t="s">
        <v>133</v>
      </c>
      <c r="F70" s="60" t="s">
        <v>206</v>
      </c>
      <c r="G70" s="60" t="s">
        <v>131</v>
      </c>
      <c r="H70" s="60" t="s">
        <v>159</v>
      </c>
      <c r="I70" s="60" t="s">
        <v>836</v>
      </c>
      <c r="J70" s="60" t="s">
        <v>140</v>
      </c>
      <c r="K70" s="60" t="s">
        <v>227</v>
      </c>
      <c r="L70" s="60" t="s">
        <v>228</v>
      </c>
      <c r="M70" s="59" t="str">
        <f t="shared" si="2"/>
        <v>020 8801 6111</v>
      </c>
      <c r="N70" s="59" t="str">
        <f t="shared" si="3"/>
        <v>Ms Sarah McLay</v>
      </c>
      <c r="O70" s="59">
        <f>VLOOKUP(A70,'By Name'!$D$3:$N$108,11,FALSE)</f>
        <v>48</v>
      </c>
    </row>
    <row r="71" spans="1:15" x14ac:dyDescent="0.4">
      <c r="A71" s="61">
        <v>102177</v>
      </c>
      <c r="B71" s="67">
        <v>69</v>
      </c>
      <c r="C71" s="60" t="s">
        <v>813</v>
      </c>
      <c r="D71" s="60" t="s">
        <v>205</v>
      </c>
      <c r="E71" s="60" t="s">
        <v>206</v>
      </c>
      <c r="F71" s="60" t="s">
        <v>133</v>
      </c>
      <c r="G71" s="60" t="s">
        <v>131</v>
      </c>
      <c r="H71" s="60" t="s">
        <v>207</v>
      </c>
      <c r="I71" s="60" t="s">
        <v>814</v>
      </c>
      <c r="J71" s="60" t="s">
        <v>140</v>
      </c>
      <c r="K71" s="60" t="s">
        <v>215</v>
      </c>
      <c r="L71" s="60" t="s">
        <v>161</v>
      </c>
      <c r="M71" s="59" t="str">
        <f t="shared" si="2"/>
        <v>020 8808 7120</v>
      </c>
      <c r="N71" s="59" t="str">
        <f t="shared" si="3"/>
        <v>Ms Maureen Duncan</v>
      </c>
      <c r="O71" s="59">
        <f>VLOOKUP(A71,'By Name'!$D$3:$N$108,11,FALSE)</f>
        <v>44</v>
      </c>
    </row>
    <row r="72" spans="1:15" x14ac:dyDescent="0.4">
      <c r="A72" s="61">
        <v>102178</v>
      </c>
      <c r="B72" s="67">
        <v>70</v>
      </c>
      <c r="C72" s="60" t="s">
        <v>728</v>
      </c>
      <c r="D72" s="60" t="s">
        <v>173</v>
      </c>
      <c r="E72" s="60" t="s">
        <v>185</v>
      </c>
      <c r="F72" s="60" t="s">
        <v>133</v>
      </c>
      <c r="G72" s="60" t="s">
        <v>131</v>
      </c>
      <c r="H72" s="60" t="s">
        <v>174</v>
      </c>
      <c r="I72" s="60" t="s">
        <v>729</v>
      </c>
      <c r="J72" s="60" t="s">
        <v>134</v>
      </c>
      <c r="K72" s="60" t="s">
        <v>208</v>
      </c>
      <c r="L72" s="60" t="s">
        <v>209</v>
      </c>
      <c r="M72" s="59" t="str">
        <f t="shared" si="2"/>
        <v>020 8889 7814</v>
      </c>
      <c r="N72" s="59" t="str">
        <f t="shared" si="3"/>
        <v>Mr Martin Doyle</v>
      </c>
      <c r="O72" s="59">
        <f>VLOOKUP(A72,'By Name'!$D$3:$N$108,11,FALSE)</f>
        <v>42</v>
      </c>
    </row>
    <row r="73" spans="1:15" x14ac:dyDescent="0.4">
      <c r="A73" s="61">
        <v>130358</v>
      </c>
      <c r="B73" s="67">
        <v>71</v>
      </c>
      <c r="C73" s="60" t="s">
        <v>303</v>
      </c>
      <c r="D73" s="60" t="s">
        <v>304</v>
      </c>
      <c r="E73" s="60" t="s">
        <v>133</v>
      </c>
      <c r="F73" s="60" t="s">
        <v>133</v>
      </c>
      <c r="G73" s="60" t="s">
        <v>131</v>
      </c>
      <c r="H73" s="60" t="s">
        <v>305</v>
      </c>
      <c r="I73" s="60" t="s">
        <v>595</v>
      </c>
      <c r="J73" s="60" t="s">
        <v>140</v>
      </c>
      <c r="K73" s="60" t="s">
        <v>596</v>
      </c>
      <c r="L73" s="60" t="s">
        <v>597</v>
      </c>
      <c r="M73" s="59" t="str">
        <f t="shared" si="2"/>
        <v>020 8888 9771</v>
      </c>
      <c r="N73" s="59" t="str">
        <f t="shared" si="3"/>
        <v>Ms Manjit Dulay</v>
      </c>
      <c r="O73" s="59">
        <f>VLOOKUP(A73,'By Name'!$D$3:$N$108,11,FALSE)</f>
        <v>101</v>
      </c>
    </row>
    <row r="74" spans="1:15" x14ac:dyDescent="0.4">
      <c r="A74" s="61">
        <v>131096</v>
      </c>
      <c r="B74" s="67">
        <v>72</v>
      </c>
      <c r="C74" s="60" t="s">
        <v>532</v>
      </c>
      <c r="D74" s="60" t="s">
        <v>533</v>
      </c>
      <c r="E74" s="60" t="s">
        <v>133</v>
      </c>
      <c r="F74" s="60" t="s">
        <v>133</v>
      </c>
      <c r="G74" s="60" t="s">
        <v>131</v>
      </c>
      <c r="H74" s="60" t="s">
        <v>534</v>
      </c>
      <c r="I74" s="60" t="s">
        <v>811</v>
      </c>
      <c r="J74" s="60" t="s">
        <v>140</v>
      </c>
      <c r="K74" s="60" t="s">
        <v>535</v>
      </c>
      <c r="L74" s="60" t="s">
        <v>536</v>
      </c>
      <c r="M74" s="59" t="str">
        <f t="shared" si="2"/>
        <v>020 7272 4539</v>
      </c>
      <c r="N74" s="59" t="str">
        <f t="shared" si="3"/>
        <v>Ms Cal Shaw</v>
      </c>
      <c r="O74" s="59">
        <f>VLOOKUP(A74,'By Name'!$D$3:$N$108,11,FALSE)</f>
        <v>162</v>
      </c>
    </row>
    <row r="75" spans="1:15" x14ac:dyDescent="0.4">
      <c r="A75" s="61">
        <v>131478</v>
      </c>
      <c r="B75" s="67">
        <v>73</v>
      </c>
      <c r="C75" s="60" t="s">
        <v>362</v>
      </c>
      <c r="D75" s="60" t="s">
        <v>363</v>
      </c>
      <c r="E75" s="60" t="s">
        <v>185</v>
      </c>
      <c r="F75" s="60" t="s">
        <v>133</v>
      </c>
      <c r="G75" s="60" t="s">
        <v>131</v>
      </c>
      <c r="H75" s="60" t="s">
        <v>364</v>
      </c>
      <c r="I75" s="60" t="s">
        <v>633</v>
      </c>
      <c r="J75" s="60" t="s">
        <v>634</v>
      </c>
      <c r="K75" s="60" t="s">
        <v>460</v>
      </c>
      <c r="L75" s="60" t="s">
        <v>635</v>
      </c>
      <c r="M75" s="59" t="str">
        <f t="shared" si="2"/>
        <v>020 8888 2780</v>
      </c>
      <c r="N75" s="59" t="str">
        <f t="shared" si="3"/>
        <v>Miss Natasha Rezai</v>
      </c>
      <c r="O75" s="59">
        <f>VLOOKUP(A75,'By Name'!$D$3:$N$108,11,FALSE)</f>
        <v>117</v>
      </c>
    </row>
    <row r="76" spans="1:15" x14ac:dyDescent="0.4">
      <c r="A76" s="61">
        <v>131584</v>
      </c>
      <c r="B76" s="67">
        <v>74</v>
      </c>
      <c r="C76" s="60" t="s">
        <v>664</v>
      </c>
      <c r="D76" s="60" t="s">
        <v>665</v>
      </c>
      <c r="E76" s="60" t="s">
        <v>206</v>
      </c>
      <c r="F76" s="60" t="s">
        <v>133</v>
      </c>
      <c r="G76" s="60" t="s">
        <v>131</v>
      </c>
      <c r="H76" s="60" t="s">
        <v>666</v>
      </c>
      <c r="I76" s="60" t="s">
        <v>667</v>
      </c>
      <c r="J76" s="60" t="s">
        <v>187</v>
      </c>
      <c r="K76" s="60" t="s">
        <v>668</v>
      </c>
      <c r="L76" s="60" t="s">
        <v>669</v>
      </c>
      <c r="M76" s="59" t="str">
        <f t="shared" si="2"/>
        <v>020 3224 1089</v>
      </c>
      <c r="N76" s="59" t="str">
        <f t="shared" si="3"/>
        <v>Mrs Claire Macdonald</v>
      </c>
      <c r="O76" s="59" t="e">
        <f>VLOOKUP(A76,'By Name'!$D$3:$N$108,11,FALSE)</f>
        <v>#N/A</v>
      </c>
    </row>
    <row r="77" spans="1:15" x14ac:dyDescent="0.4">
      <c r="A77" s="61">
        <v>131595</v>
      </c>
      <c r="B77" s="67">
        <v>75</v>
      </c>
      <c r="C77" s="60" t="s">
        <v>392</v>
      </c>
      <c r="D77" s="60" t="s">
        <v>393</v>
      </c>
      <c r="E77" s="60" t="s">
        <v>185</v>
      </c>
      <c r="F77" s="60" t="s">
        <v>133</v>
      </c>
      <c r="G77" s="60" t="s">
        <v>131</v>
      </c>
      <c r="H77" s="60" t="s">
        <v>394</v>
      </c>
      <c r="I77" s="60" t="s">
        <v>701</v>
      </c>
      <c r="J77" s="60" t="s">
        <v>187</v>
      </c>
      <c r="K77" s="60" t="s">
        <v>360</v>
      </c>
      <c r="L77" s="60" t="s">
        <v>702</v>
      </c>
      <c r="M77" s="59" t="str">
        <f t="shared" si="2"/>
        <v>020 8888 6541</v>
      </c>
      <c r="N77" s="59" t="str">
        <f t="shared" si="3"/>
        <v>Mrs Michelle Randles</v>
      </c>
      <c r="O77" s="59">
        <f>VLOOKUP(A77,'By Name'!$D$3:$N$108,11,FALSE)</f>
        <v>125</v>
      </c>
    </row>
    <row r="78" spans="1:15" x14ac:dyDescent="0.4">
      <c r="A78" s="61">
        <v>131731</v>
      </c>
      <c r="B78" s="67">
        <v>76</v>
      </c>
      <c r="C78" s="60" t="s">
        <v>323</v>
      </c>
      <c r="D78" s="60" t="s">
        <v>300</v>
      </c>
      <c r="E78" s="60" t="s">
        <v>206</v>
      </c>
      <c r="F78" s="60" t="s">
        <v>133</v>
      </c>
      <c r="G78" s="60" t="s">
        <v>131</v>
      </c>
      <c r="H78" s="60" t="s">
        <v>301</v>
      </c>
      <c r="I78" s="60" t="s">
        <v>612</v>
      </c>
      <c r="J78" s="60" t="s">
        <v>140</v>
      </c>
      <c r="K78" s="60" t="s">
        <v>324</v>
      </c>
      <c r="L78" s="60" t="s">
        <v>325</v>
      </c>
      <c r="M78" s="59" t="str">
        <f t="shared" si="2"/>
        <v>020 8885 4200</v>
      </c>
      <c r="N78" s="59" t="str">
        <f t="shared" si="3"/>
        <v>Ms Janice George</v>
      </c>
      <c r="O78" s="59">
        <f>VLOOKUP(A78,'By Name'!$D$3:$N$108,11,FALSE)</f>
        <v>107</v>
      </c>
    </row>
    <row r="79" spans="1:15" x14ac:dyDescent="0.4">
      <c r="A79" s="61">
        <v>131757</v>
      </c>
      <c r="B79" s="67">
        <v>77</v>
      </c>
      <c r="C79" s="60" t="s">
        <v>162</v>
      </c>
      <c r="D79" s="60" t="s">
        <v>718</v>
      </c>
      <c r="E79" s="60" t="s">
        <v>133</v>
      </c>
      <c r="F79" s="60" t="s">
        <v>133</v>
      </c>
      <c r="G79" s="60" t="s">
        <v>131</v>
      </c>
      <c r="H79" s="60" t="s">
        <v>719</v>
      </c>
      <c r="I79" s="60" t="s">
        <v>720</v>
      </c>
      <c r="J79" s="60" t="s">
        <v>134</v>
      </c>
      <c r="K79" s="60" t="s">
        <v>165</v>
      </c>
      <c r="L79" s="60" t="s">
        <v>166</v>
      </c>
      <c r="M79" s="59" t="str">
        <f t="shared" si="2"/>
        <v>020 8888 1722</v>
      </c>
      <c r="N79" s="59" t="str">
        <f t="shared" si="3"/>
        <v>Mr Andrew Webster</v>
      </c>
      <c r="O79" s="59">
        <f>VLOOKUP(A79,'By Name'!$D$3:$N$108,11,FALSE)</f>
        <v>8</v>
      </c>
    </row>
    <row r="80" spans="1:15" x14ac:dyDescent="0.4">
      <c r="A80" s="61">
        <v>131871</v>
      </c>
      <c r="B80" s="67">
        <v>78</v>
      </c>
      <c r="C80" s="60" t="s">
        <v>397</v>
      </c>
      <c r="D80" s="60" t="s">
        <v>200</v>
      </c>
      <c r="E80" s="60" t="s">
        <v>133</v>
      </c>
      <c r="F80" s="60" t="s">
        <v>133</v>
      </c>
      <c r="G80" s="60" t="s">
        <v>131</v>
      </c>
      <c r="H80" s="60" t="s">
        <v>398</v>
      </c>
      <c r="I80" s="60" t="s">
        <v>703</v>
      </c>
      <c r="J80" s="60" t="s">
        <v>140</v>
      </c>
      <c r="K80" s="60" t="s">
        <v>399</v>
      </c>
      <c r="L80" s="60" t="s">
        <v>400</v>
      </c>
      <c r="M80" s="59" t="str">
        <f t="shared" si="2"/>
        <v>020 8444 8488</v>
      </c>
      <c r="N80" s="59" t="str">
        <f t="shared" si="3"/>
        <v>Ms Amanda Howells</v>
      </c>
      <c r="O80" s="59">
        <f>VLOOKUP(A80,'By Name'!$D$3:$N$108,11,FALSE)</f>
        <v>126</v>
      </c>
    </row>
    <row r="81" spans="1:15" x14ac:dyDescent="0.4">
      <c r="A81" s="61">
        <v>131879</v>
      </c>
      <c r="B81" s="67">
        <v>79</v>
      </c>
      <c r="C81" s="60" t="s">
        <v>427</v>
      </c>
      <c r="D81" s="60" t="s">
        <v>428</v>
      </c>
      <c r="E81" s="60" t="s">
        <v>206</v>
      </c>
      <c r="F81" s="60" t="s">
        <v>133</v>
      </c>
      <c r="G81" s="60" t="s">
        <v>131</v>
      </c>
      <c r="H81" s="60" t="s">
        <v>429</v>
      </c>
      <c r="I81" s="60" t="s">
        <v>727</v>
      </c>
      <c r="J81" s="60" t="s">
        <v>187</v>
      </c>
      <c r="K81" s="60" t="s">
        <v>430</v>
      </c>
      <c r="L81" s="60" t="s">
        <v>431</v>
      </c>
      <c r="M81" s="59" t="str">
        <f t="shared" si="2"/>
        <v>020 8808 0792</v>
      </c>
      <c r="N81" s="59" t="str">
        <f t="shared" si="3"/>
        <v>Mrs Linda Sarr</v>
      </c>
      <c r="O81" s="59">
        <f>VLOOKUP(A81,'By Name'!$D$3:$N$108,11,FALSE)</f>
        <v>135</v>
      </c>
    </row>
    <row r="82" spans="1:15" x14ac:dyDescent="0.4">
      <c r="A82" s="61">
        <v>132253</v>
      </c>
      <c r="B82" s="67">
        <v>80</v>
      </c>
      <c r="C82" s="60" t="s">
        <v>516</v>
      </c>
      <c r="D82" s="60" t="s">
        <v>517</v>
      </c>
      <c r="E82" s="60" t="s">
        <v>133</v>
      </c>
      <c r="F82" s="60" t="s">
        <v>133</v>
      </c>
      <c r="G82" s="60" t="s">
        <v>131</v>
      </c>
      <c r="H82" s="60" t="s">
        <v>518</v>
      </c>
      <c r="I82" s="60" t="s">
        <v>745</v>
      </c>
      <c r="J82" s="60" t="s">
        <v>140</v>
      </c>
      <c r="K82" s="60" t="s">
        <v>746</v>
      </c>
      <c r="L82" s="60" t="s">
        <v>519</v>
      </c>
      <c r="M82" s="59" t="str">
        <f t="shared" si="2"/>
        <v>020 8802 6670</v>
      </c>
      <c r="N82" s="59" t="str">
        <f t="shared" si="3"/>
        <v>Ms Emma Murray</v>
      </c>
      <c r="O82" s="59">
        <f>VLOOKUP(A82,'By Name'!$D$3:$N$108,11,FALSE)</f>
        <v>158</v>
      </c>
    </row>
    <row r="83" spans="1:15" x14ac:dyDescent="0.4">
      <c r="A83" s="61">
        <v>133386</v>
      </c>
      <c r="B83" s="67">
        <v>81</v>
      </c>
      <c r="C83" s="60" t="s">
        <v>177</v>
      </c>
      <c r="D83" s="60" t="s">
        <v>656</v>
      </c>
      <c r="E83" s="60" t="s">
        <v>179</v>
      </c>
      <c r="F83" s="60" t="s">
        <v>657</v>
      </c>
      <c r="G83" s="60" t="s">
        <v>131</v>
      </c>
      <c r="H83" s="60" t="s">
        <v>180</v>
      </c>
      <c r="I83" s="60" t="s">
        <v>658</v>
      </c>
      <c r="J83" s="60" t="s">
        <v>134</v>
      </c>
      <c r="K83" s="60" t="s">
        <v>181</v>
      </c>
      <c r="L83" s="60" t="s">
        <v>182</v>
      </c>
      <c r="M83" s="59" t="str">
        <f t="shared" si="2"/>
        <v>020 8609 0100</v>
      </c>
      <c r="N83" s="59" t="str">
        <f t="shared" si="3"/>
        <v>Mr Paul Sutton</v>
      </c>
      <c r="O83" s="59">
        <f>VLOOKUP(A83,'By Name'!$D$3:$N$108,11,FALSE)</f>
        <v>12</v>
      </c>
    </row>
    <row r="84" spans="1:15" x14ac:dyDescent="0.4">
      <c r="A84" s="61">
        <v>133707</v>
      </c>
      <c r="B84" s="67">
        <v>82</v>
      </c>
      <c r="C84" s="60" t="s">
        <v>357</v>
      </c>
      <c r="D84" s="60" t="s">
        <v>358</v>
      </c>
      <c r="E84" s="60" t="s">
        <v>206</v>
      </c>
      <c r="F84" s="60" t="s">
        <v>133</v>
      </c>
      <c r="G84" s="60" t="s">
        <v>131</v>
      </c>
      <c r="H84" s="60" t="s">
        <v>359</v>
      </c>
      <c r="I84" s="60" t="s">
        <v>824</v>
      </c>
      <c r="J84" s="60" t="s">
        <v>187</v>
      </c>
      <c r="K84" s="60" t="s">
        <v>360</v>
      </c>
      <c r="L84" s="60" t="s">
        <v>361</v>
      </c>
      <c r="M84" s="59" t="str">
        <f t="shared" si="2"/>
        <v>020 8801 0189</v>
      </c>
      <c r="N84" s="59" t="str">
        <f t="shared" si="3"/>
        <v>Mrs Michelle Akarsu</v>
      </c>
      <c r="O84" s="59">
        <f>VLOOKUP(A84,'By Name'!$D$3:$N$108,11,FALSE)</f>
        <v>116</v>
      </c>
    </row>
    <row r="85" spans="1:15" x14ac:dyDescent="0.4">
      <c r="A85" s="61">
        <v>134680</v>
      </c>
      <c r="B85" s="67">
        <v>83</v>
      </c>
      <c r="C85" s="60" t="s">
        <v>621</v>
      </c>
      <c r="D85" s="60" t="s">
        <v>562</v>
      </c>
      <c r="E85" s="60" t="s">
        <v>206</v>
      </c>
      <c r="F85" s="60" t="s">
        <v>133</v>
      </c>
      <c r="G85" s="60" t="s">
        <v>131</v>
      </c>
      <c r="H85" s="60" t="s">
        <v>563</v>
      </c>
      <c r="I85" s="60" t="s">
        <v>622</v>
      </c>
      <c r="J85" s="60" t="s">
        <v>187</v>
      </c>
      <c r="K85" s="60" t="s">
        <v>559</v>
      </c>
      <c r="L85" s="60" t="s">
        <v>564</v>
      </c>
      <c r="M85" s="59" t="str">
        <f t="shared" si="2"/>
        <v>020 8800 2362</v>
      </c>
      <c r="N85" s="59" t="str">
        <f t="shared" si="3"/>
        <v>Mrs Katie Horwood</v>
      </c>
      <c r="O85" s="59">
        <f>VLOOKUP(A85,'By Name'!$D$3:$N$108,11,FALSE)</f>
        <v>168</v>
      </c>
    </row>
    <row r="86" spans="1:15" x14ac:dyDescent="0.4">
      <c r="A86" s="61">
        <v>134681</v>
      </c>
      <c r="B86" s="67">
        <v>84</v>
      </c>
      <c r="C86" s="60" t="s">
        <v>408</v>
      </c>
      <c r="D86" s="60" t="s">
        <v>409</v>
      </c>
      <c r="E86" s="60" t="s">
        <v>133</v>
      </c>
      <c r="F86" s="60" t="s">
        <v>133</v>
      </c>
      <c r="G86" s="60" t="s">
        <v>131</v>
      </c>
      <c r="H86" s="60" t="s">
        <v>709</v>
      </c>
      <c r="I86" s="60" t="s">
        <v>710</v>
      </c>
      <c r="J86" s="60" t="s">
        <v>140</v>
      </c>
      <c r="K86" s="60" t="s">
        <v>411</v>
      </c>
      <c r="L86" s="60" t="s">
        <v>412</v>
      </c>
      <c r="M86" s="59" t="str">
        <f t="shared" si="2"/>
        <v>020 8348 0948</v>
      </c>
      <c r="N86" s="59" t="str">
        <f t="shared" si="3"/>
        <v>Ms Jane Alexander</v>
      </c>
      <c r="O86" s="59">
        <f>VLOOKUP(A86,'By Name'!$D$3:$N$108,11,FALSE)</f>
        <v>129</v>
      </c>
    </row>
    <row r="87" spans="1:15" x14ac:dyDescent="0.4">
      <c r="A87" s="61">
        <v>136808</v>
      </c>
      <c r="B87" s="67">
        <v>85</v>
      </c>
      <c r="C87" s="60" t="s">
        <v>642</v>
      </c>
      <c r="D87" s="60" t="s">
        <v>643</v>
      </c>
      <c r="E87" s="60" t="s">
        <v>200</v>
      </c>
      <c r="F87" s="60" t="s">
        <v>133</v>
      </c>
      <c r="G87" s="60" t="s">
        <v>131</v>
      </c>
      <c r="H87" s="60" t="s">
        <v>644</v>
      </c>
      <c r="I87" s="60" t="s">
        <v>645</v>
      </c>
      <c r="J87" s="60" t="s">
        <v>140</v>
      </c>
      <c r="K87" s="60" t="s">
        <v>141</v>
      </c>
      <c r="L87" s="60" t="s">
        <v>646</v>
      </c>
      <c r="M87" s="59" t="str">
        <f t="shared" si="2"/>
        <v>020 8883 9527</v>
      </c>
      <c r="N87" s="59" t="str">
        <f t="shared" si="3"/>
        <v>Ms Jo Sassienie</v>
      </c>
      <c r="O87" s="59">
        <f>VLOOKUP(A87,'By Name'!$D$3:$N$108,11,FALSE)</f>
        <v>194</v>
      </c>
    </row>
    <row r="88" spans="1:15" x14ac:dyDescent="0.4">
      <c r="A88" s="61">
        <v>137531</v>
      </c>
      <c r="B88" s="67">
        <v>86</v>
      </c>
      <c r="C88" s="60" t="s">
        <v>129</v>
      </c>
      <c r="D88" s="60" t="s">
        <v>130</v>
      </c>
      <c r="E88" s="60" t="s">
        <v>133</v>
      </c>
      <c r="F88" s="60" t="s">
        <v>133</v>
      </c>
      <c r="G88" s="60" t="s">
        <v>131</v>
      </c>
      <c r="H88" s="60" t="s">
        <v>132</v>
      </c>
      <c r="I88" s="60" t="s">
        <v>594</v>
      </c>
      <c r="J88" s="60" t="s">
        <v>134</v>
      </c>
      <c r="K88" s="60" t="s">
        <v>135</v>
      </c>
      <c r="L88" s="60" t="s">
        <v>136</v>
      </c>
      <c r="M88" s="59" t="str">
        <f t="shared" si="2"/>
        <v>020 8826 4880</v>
      </c>
      <c r="N88" s="59" t="str">
        <f t="shared" si="3"/>
        <v>Mr Michael McKenzie</v>
      </c>
      <c r="O88" s="59">
        <f>VLOOKUP(A88,'By Name'!$D$3:$N$108,11,FALSE)</f>
        <v>1</v>
      </c>
    </row>
    <row r="89" spans="1:15" x14ac:dyDescent="0.4">
      <c r="A89" s="61">
        <v>137745</v>
      </c>
      <c r="B89" s="67">
        <v>87</v>
      </c>
      <c r="C89" s="60" t="s">
        <v>172</v>
      </c>
      <c r="D89" s="60" t="s">
        <v>173</v>
      </c>
      <c r="E89" s="60" t="s">
        <v>185</v>
      </c>
      <c r="F89" s="60" t="s">
        <v>133</v>
      </c>
      <c r="G89" s="60" t="s">
        <v>131</v>
      </c>
      <c r="H89" s="60" t="s">
        <v>174</v>
      </c>
      <c r="I89" s="60" t="s">
        <v>133</v>
      </c>
      <c r="J89" s="60" t="s">
        <v>140</v>
      </c>
      <c r="K89" s="60" t="s">
        <v>175</v>
      </c>
      <c r="L89" s="60" t="s">
        <v>176</v>
      </c>
      <c r="M89" s="59" t="str">
        <f t="shared" si="2"/>
        <v xml:space="preserve">  </v>
      </c>
      <c r="N89" s="59" t="str">
        <f t="shared" si="3"/>
        <v>Ms Gerry Robinson</v>
      </c>
      <c r="O89" s="59">
        <f>VLOOKUP(A89,'By Name'!$D$3:$N$108,11,FALSE)</f>
        <v>11</v>
      </c>
    </row>
    <row r="90" spans="1:15" x14ac:dyDescent="0.4">
      <c r="A90" s="61">
        <v>138446</v>
      </c>
      <c r="B90" s="67">
        <v>88</v>
      </c>
      <c r="C90" s="60" t="s">
        <v>676</v>
      </c>
      <c r="D90" s="60" t="s">
        <v>339</v>
      </c>
      <c r="E90" s="60" t="s">
        <v>206</v>
      </c>
      <c r="F90" s="60" t="s">
        <v>133</v>
      </c>
      <c r="G90" s="60" t="s">
        <v>131</v>
      </c>
      <c r="H90" s="60" t="s">
        <v>340</v>
      </c>
      <c r="I90" s="60" t="s">
        <v>677</v>
      </c>
      <c r="J90" s="60" t="s">
        <v>187</v>
      </c>
      <c r="K90" s="60" t="s">
        <v>678</v>
      </c>
      <c r="L90" s="60" t="s">
        <v>679</v>
      </c>
      <c r="M90" s="59" t="str">
        <f t="shared" si="2"/>
        <v>020 8808 2045</v>
      </c>
      <c r="N90" s="59" t="str">
        <f t="shared" si="3"/>
        <v>Mrs Joanne Taylor</v>
      </c>
      <c r="O90" s="59">
        <f>VLOOKUP(A90,'By Name'!$D$3:$N$108,11,FALSE)</f>
        <v>111</v>
      </c>
    </row>
    <row r="91" spans="1:15" x14ac:dyDescent="0.4">
      <c r="A91" s="61">
        <v>138447</v>
      </c>
      <c r="B91" s="67">
        <v>89</v>
      </c>
      <c r="C91" s="60" t="s">
        <v>680</v>
      </c>
      <c r="D91" s="60" t="s">
        <v>285</v>
      </c>
      <c r="E91" s="60" t="s">
        <v>206</v>
      </c>
      <c r="F91" s="60" t="s">
        <v>133</v>
      </c>
      <c r="G91" s="60" t="s">
        <v>131</v>
      </c>
      <c r="H91" s="60" t="s">
        <v>355</v>
      </c>
      <c r="I91" s="60" t="s">
        <v>681</v>
      </c>
      <c r="J91" s="60" t="s">
        <v>187</v>
      </c>
      <c r="K91" s="60" t="s">
        <v>678</v>
      </c>
      <c r="L91" s="60" t="s">
        <v>679</v>
      </c>
      <c r="M91" s="59" t="str">
        <f t="shared" si="2"/>
        <v>020 8808 3231</v>
      </c>
      <c r="N91" s="59" t="str">
        <f t="shared" si="3"/>
        <v>Mrs Joanne Taylor</v>
      </c>
      <c r="O91" s="59">
        <f>VLOOKUP(A91,'By Name'!$D$3:$N$108,11,FALSE)</f>
        <v>115</v>
      </c>
    </row>
    <row r="92" spans="1:15" x14ac:dyDescent="0.4">
      <c r="A92" s="61">
        <v>138588</v>
      </c>
      <c r="B92" s="67">
        <v>90</v>
      </c>
      <c r="C92" s="60" t="s">
        <v>404</v>
      </c>
      <c r="D92" s="60" t="s">
        <v>279</v>
      </c>
      <c r="E92" s="60" t="s">
        <v>185</v>
      </c>
      <c r="F92" s="60" t="s">
        <v>133</v>
      </c>
      <c r="G92" s="60" t="s">
        <v>131</v>
      </c>
      <c r="H92" s="60" t="s">
        <v>405</v>
      </c>
      <c r="I92" s="60" t="s">
        <v>706</v>
      </c>
      <c r="J92" s="60" t="s">
        <v>134</v>
      </c>
      <c r="K92" s="60" t="s">
        <v>707</v>
      </c>
      <c r="L92" s="60" t="s">
        <v>708</v>
      </c>
      <c r="M92" s="59" t="str">
        <f t="shared" si="2"/>
        <v>020 8888 8967</v>
      </c>
      <c r="N92" s="59" t="str">
        <f t="shared" si="3"/>
        <v>Mr David Atter</v>
      </c>
      <c r="O92" s="59">
        <f>VLOOKUP(A92,'By Name'!$D$3:$N$108,11,FALSE)</f>
        <v>128</v>
      </c>
    </row>
    <row r="93" spans="1:15" x14ac:dyDescent="0.4">
      <c r="A93" s="61">
        <v>138589</v>
      </c>
      <c r="B93" s="67">
        <v>91</v>
      </c>
      <c r="C93" s="60" t="s">
        <v>831</v>
      </c>
      <c r="D93" s="60" t="s">
        <v>315</v>
      </c>
      <c r="E93" s="60" t="s">
        <v>185</v>
      </c>
      <c r="F93" s="60" t="s">
        <v>133</v>
      </c>
      <c r="G93" s="60" t="s">
        <v>131</v>
      </c>
      <c r="H93" s="60" t="s">
        <v>401</v>
      </c>
      <c r="I93" s="60" t="s">
        <v>832</v>
      </c>
      <c r="J93" s="60" t="s">
        <v>140</v>
      </c>
      <c r="K93" s="60" t="s">
        <v>833</v>
      </c>
      <c r="L93" s="60" t="s">
        <v>834</v>
      </c>
      <c r="M93" s="59" t="str">
        <f t="shared" si="2"/>
        <v>020 8888 3736</v>
      </c>
      <c r="N93" s="59" t="str">
        <f t="shared" si="3"/>
        <v>Ms Melissa Martinez</v>
      </c>
      <c r="O93" s="59">
        <f>VLOOKUP(A93,'By Name'!$D$3:$N$108,11,FALSE)</f>
        <v>127</v>
      </c>
    </row>
    <row r="94" spans="1:15" x14ac:dyDescent="0.4">
      <c r="A94" s="61">
        <v>139169</v>
      </c>
      <c r="B94" s="67">
        <v>92</v>
      </c>
      <c r="C94" s="60" t="s">
        <v>757</v>
      </c>
      <c r="D94" s="60" t="s">
        <v>451</v>
      </c>
      <c r="E94" s="60" t="s">
        <v>133</v>
      </c>
      <c r="F94" s="60" t="s">
        <v>133</v>
      </c>
      <c r="G94" s="60" t="s">
        <v>131</v>
      </c>
      <c r="H94" s="60" t="s">
        <v>452</v>
      </c>
      <c r="I94" s="60" t="s">
        <v>758</v>
      </c>
      <c r="J94" s="60" t="s">
        <v>134</v>
      </c>
      <c r="K94" s="60" t="s">
        <v>380</v>
      </c>
      <c r="L94" s="60" t="s">
        <v>381</v>
      </c>
      <c r="M94" s="59" t="str">
        <f t="shared" si="2"/>
        <v>020 8800 2781</v>
      </c>
      <c r="N94" s="59" t="str">
        <f t="shared" si="3"/>
        <v>Mr Simon Knowles</v>
      </c>
      <c r="O94" s="59">
        <f>VLOOKUP(A94,'By Name'!$D$3:$N$108,11,FALSE)</f>
        <v>140</v>
      </c>
    </row>
    <row r="95" spans="1:15" x14ac:dyDescent="0.4">
      <c r="A95" s="61">
        <v>139175</v>
      </c>
      <c r="B95" s="67">
        <v>93</v>
      </c>
      <c r="C95" s="60" t="s">
        <v>785</v>
      </c>
      <c r="D95" s="60" t="s">
        <v>315</v>
      </c>
      <c r="E95" s="60" t="s">
        <v>185</v>
      </c>
      <c r="F95" s="60" t="s">
        <v>133</v>
      </c>
      <c r="G95" s="60" t="s">
        <v>131</v>
      </c>
      <c r="H95" s="60" t="s">
        <v>500</v>
      </c>
      <c r="I95" s="60" t="s">
        <v>786</v>
      </c>
      <c r="J95" s="60" t="s">
        <v>134</v>
      </c>
      <c r="K95" s="60" t="s">
        <v>380</v>
      </c>
      <c r="L95" s="60" t="s">
        <v>381</v>
      </c>
      <c r="M95" s="59" t="str">
        <f t="shared" si="2"/>
        <v>020 8888 7125</v>
      </c>
      <c r="N95" s="59" t="str">
        <f t="shared" si="3"/>
        <v>Mr Simon Knowles</v>
      </c>
      <c r="O95" s="59">
        <f>VLOOKUP(A95,'By Name'!$D$3:$N$108,11,FALSE)</f>
        <v>153</v>
      </c>
    </row>
    <row r="96" spans="1:15" x14ac:dyDescent="0.4">
      <c r="A96" s="61">
        <v>139176</v>
      </c>
      <c r="B96" s="67">
        <v>94</v>
      </c>
      <c r="C96" s="60" t="s">
        <v>789</v>
      </c>
      <c r="D96" s="60" t="s">
        <v>503</v>
      </c>
      <c r="E96" s="60" t="s">
        <v>133</v>
      </c>
      <c r="F96" s="60" t="s">
        <v>133</v>
      </c>
      <c r="G96" s="60" t="s">
        <v>131</v>
      </c>
      <c r="H96" s="60" t="s">
        <v>504</v>
      </c>
      <c r="I96" s="60" t="s">
        <v>790</v>
      </c>
      <c r="J96" s="60" t="s">
        <v>187</v>
      </c>
      <c r="K96" s="60" t="s">
        <v>505</v>
      </c>
      <c r="L96" s="60" t="s">
        <v>791</v>
      </c>
      <c r="M96" s="59" t="str">
        <f t="shared" si="2"/>
        <v>020 8801 0586</v>
      </c>
      <c r="N96" s="59" t="str">
        <f t="shared" si="3"/>
        <v>Mrs Sharon Easton</v>
      </c>
      <c r="O96" s="59">
        <f>VLOOKUP(A96,'By Name'!$D$3:$N$108,11,FALSE)</f>
        <v>154</v>
      </c>
    </row>
    <row r="97" spans="1:15" x14ac:dyDescent="0.4">
      <c r="A97" s="61">
        <v>139177</v>
      </c>
      <c r="B97" s="67">
        <v>95</v>
      </c>
      <c r="C97" s="60" t="s">
        <v>792</v>
      </c>
      <c r="D97" s="60" t="s">
        <v>793</v>
      </c>
      <c r="E97" s="60" t="s">
        <v>133</v>
      </c>
      <c r="F97" s="60" t="s">
        <v>133</v>
      </c>
      <c r="G97" s="60" t="s">
        <v>131</v>
      </c>
      <c r="H97" s="60" t="s">
        <v>508</v>
      </c>
      <c r="I97" s="60" t="s">
        <v>790</v>
      </c>
      <c r="J97" s="60" t="s">
        <v>187</v>
      </c>
      <c r="K97" s="60" t="s">
        <v>505</v>
      </c>
      <c r="L97" s="60" t="s">
        <v>791</v>
      </c>
      <c r="M97" s="59" t="str">
        <f t="shared" si="2"/>
        <v>020 8801 0586</v>
      </c>
      <c r="N97" s="59" t="str">
        <f t="shared" si="3"/>
        <v>Mrs Sharon Easton</v>
      </c>
      <c r="O97" s="59">
        <f>VLOOKUP(A97,'By Name'!$D$3:$N$108,11,FALSE)</f>
        <v>155</v>
      </c>
    </row>
    <row r="98" spans="1:15" x14ac:dyDescent="0.4">
      <c r="A98" s="61">
        <v>139240</v>
      </c>
      <c r="B98" s="67">
        <v>96</v>
      </c>
      <c r="C98" s="60" t="s">
        <v>687</v>
      </c>
      <c r="D98" s="60" t="s">
        <v>378</v>
      </c>
      <c r="E98" s="60" t="s">
        <v>133</v>
      </c>
      <c r="F98" s="60" t="s">
        <v>206</v>
      </c>
      <c r="G98" s="60" t="s">
        <v>131</v>
      </c>
      <c r="H98" s="60" t="s">
        <v>379</v>
      </c>
      <c r="I98" s="60" t="s">
        <v>688</v>
      </c>
      <c r="J98" s="60" t="s">
        <v>134</v>
      </c>
      <c r="K98" s="60" t="s">
        <v>380</v>
      </c>
      <c r="L98" s="60" t="s">
        <v>381</v>
      </c>
      <c r="M98" s="59" t="str">
        <f t="shared" si="2"/>
        <v>020 8808 2588</v>
      </c>
      <c r="N98" s="59" t="str">
        <f t="shared" si="3"/>
        <v>Mr Simon Knowles</v>
      </c>
      <c r="O98" s="59">
        <f>VLOOKUP(A98,'By Name'!$D$3:$N$108,11,FALSE)</f>
        <v>120</v>
      </c>
    </row>
    <row r="99" spans="1:15" x14ac:dyDescent="0.4">
      <c r="A99" s="61">
        <v>139362</v>
      </c>
      <c r="B99" s="67">
        <v>97</v>
      </c>
      <c r="C99" s="60" t="s">
        <v>800</v>
      </c>
      <c r="D99" s="60" t="s">
        <v>168</v>
      </c>
      <c r="E99" s="60" t="s">
        <v>185</v>
      </c>
      <c r="F99" s="60" t="s">
        <v>133</v>
      </c>
      <c r="G99" s="60" t="s">
        <v>131</v>
      </c>
      <c r="H99" s="60" t="s">
        <v>801</v>
      </c>
      <c r="I99" s="60" t="s">
        <v>802</v>
      </c>
      <c r="J99" s="60" t="s">
        <v>134</v>
      </c>
      <c r="K99" s="60" t="s">
        <v>208</v>
      </c>
      <c r="L99" s="60" t="s">
        <v>803</v>
      </c>
      <c r="M99" s="59" t="str">
        <f t="shared" si="2"/>
        <v>020 8888 7122</v>
      </c>
      <c r="N99" s="59" t="str">
        <f t="shared" si="3"/>
        <v>Mr Martin Tissot</v>
      </c>
      <c r="O99" s="59">
        <f>VLOOKUP(A99,'By Name'!$D$3:$N$108,11,FALSE)</f>
        <v>10</v>
      </c>
    </row>
    <row r="100" spans="1:15" x14ac:dyDescent="0.4">
      <c r="A100" s="61">
        <v>139363</v>
      </c>
      <c r="B100" s="67">
        <v>98</v>
      </c>
      <c r="C100" s="60" t="s">
        <v>659</v>
      </c>
      <c r="D100" s="60" t="s">
        <v>173</v>
      </c>
      <c r="E100" s="60" t="s">
        <v>133</v>
      </c>
      <c r="F100" s="60" t="s">
        <v>133</v>
      </c>
      <c r="G100" s="60" t="s">
        <v>131</v>
      </c>
      <c r="H100" s="60" t="s">
        <v>660</v>
      </c>
      <c r="I100" s="60" t="s">
        <v>661</v>
      </c>
      <c r="J100" s="60" t="s">
        <v>134</v>
      </c>
      <c r="K100" s="60" t="s">
        <v>662</v>
      </c>
      <c r="L100" s="60" t="s">
        <v>663</v>
      </c>
      <c r="M100" s="59" t="str">
        <f t="shared" si="2"/>
        <v>020 8376 6000</v>
      </c>
      <c r="N100" s="59" t="str">
        <f t="shared" si="3"/>
        <v>Mr Russ Lawrance</v>
      </c>
      <c r="O100" s="59" t="e">
        <f>VLOOKUP(A100,'By Name'!$D$3:$N$108,11,FALSE)</f>
        <v>#N/A</v>
      </c>
    </row>
    <row r="101" spans="1:15" x14ac:dyDescent="0.4">
      <c r="A101" s="61">
        <v>139616</v>
      </c>
      <c r="B101" s="67">
        <v>99</v>
      </c>
      <c r="C101" s="60" t="s">
        <v>183</v>
      </c>
      <c r="D101" s="60" t="s">
        <v>184</v>
      </c>
      <c r="E101" s="60" t="s">
        <v>185</v>
      </c>
      <c r="F101" s="60" t="s">
        <v>133</v>
      </c>
      <c r="G101" s="60" t="s">
        <v>131</v>
      </c>
      <c r="H101" s="60" t="s">
        <v>186</v>
      </c>
      <c r="I101" s="60" t="s">
        <v>682</v>
      </c>
      <c r="J101" s="60" t="s">
        <v>134</v>
      </c>
      <c r="K101" s="60" t="s">
        <v>380</v>
      </c>
      <c r="L101" s="60" t="s">
        <v>683</v>
      </c>
      <c r="M101" s="59" t="str">
        <f t="shared" si="2"/>
        <v>020 8826 1230</v>
      </c>
      <c r="N101" s="59" t="str">
        <f t="shared" si="3"/>
        <v>Mr Simon Garrill</v>
      </c>
      <c r="O101" s="59">
        <f>VLOOKUP(A101,'By Name'!$D$3:$N$108,11,FALSE)</f>
        <v>13</v>
      </c>
    </row>
    <row r="102" spans="1:15" x14ac:dyDescent="0.4">
      <c r="A102" s="61">
        <v>140665</v>
      </c>
      <c r="B102" s="67">
        <v>100</v>
      </c>
      <c r="C102" s="60" t="s">
        <v>711</v>
      </c>
      <c r="D102" s="60" t="s">
        <v>239</v>
      </c>
      <c r="E102" s="60" t="s">
        <v>185</v>
      </c>
      <c r="F102" s="60" t="s">
        <v>133</v>
      </c>
      <c r="G102" s="60" t="s">
        <v>131</v>
      </c>
      <c r="H102" s="60" t="s">
        <v>240</v>
      </c>
      <c r="I102" s="60" t="s">
        <v>712</v>
      </c>
      <c r="J102" s="60" t="s">
        <v>140</v>
      </c>
      <c r="K102" s="60" t="s">
        <v>227</v>
      </c>
      <c r="L102" s="60" t="s">
        <v>713</v>
      </c>
      <c r="M102" s="59" t="str">
        <f t="shared" si="2"/>
        <v>020 3108 0345</v>
      </c>
      <c r="N102" s="59" t="str">
        <f t="shared" si="3"/>
        <v>Ms Sarah Roscoe</v>
      </c>
      <c r="O102" s="59" t="e">
        <f>VLOOKUP(A102,'By Name'!$D$3:$N$108,11,FALSE)</f>
        <v>#N/A</v>
      </c>
    </row>
    <row r="103" spans="1:15" x14ac:dyDescent="0.4">
      <c r="A103" s="61">
        <v>140935</v>
      </c>
      <c r="B103" s="67">
        <v>101</v>
      </c>
      <c r="C103" s="60" t="s">
        <v>670</v>
      </c>
      <c r="D103" s="60" t="s">
        <v>671</v>
      </c>
      <c r="E103" s="60" t="s">
        <v>672</v>
      </c>
      <c r="F103" s="60" t="s">
        <v>133</v>
      </c>
      <c r="G103" s="60" t="s">
        <v>131</v>
      </c>
      <c r="H103" s="60" t="s">
        <v>673</v>
      </c>
      <c r="I103" s="60" t="s">
        <v>674</v>
      </c>
      <c r="J103" s="60" t="s">
        <v>140</v>
      </c>
      <c r="K103" s="60" t="s">
        <v>649</v>
      </c>
      <c r="L103" s="60" t="s">
        <v>675</v>
      </c>
      <c r="M103" s="59" t="str">
        <f t="shared" si="2"/>
        <v>020 3772 4243</v>
      </c>
      <c r="N103" s="59" t="str">
        <f t="shared" si="3"/>
        <v>Ms Lisa Kattenhorn</v>
      </c>
      <c r="O103" s="59">
        <f>VLOOKUP(A103,'By Name'!$D$3:$N$108,11,FALSE)</f>
        <v>14</v>
      </c>
    </row>
    <row r="104" spans="1:15" x14ac:dyDescent="0.4">
      <c r="A104" s="61">
        <v>141209</v>
      </c>
      <c r="B104" s="67">
        <v>102</v>
      </c>
      <c r="C104" s="60" t="s">
        <v>568</v>
      </c>
      <c r="D104" s="60" t="s">
        <v>569</v>
      </c>
      <c r="E104" s="60" t="s">
        <v>133</v>
      </c>
      <c r="F104" s="60" t="s">
        <v>206</v>
      </c>
      <c r="G104" s="60" t="s">
        <v>131</v>
      </c>
      <c r="H104" s="60" t="s">
        <v>570</v>
      </c>
      <c r="I104" s="60" t="s">
        <v>611</v>
      </c>
      <c r="J104" s="60" t="s">
        <v>134</v>
      </c>
      <c r="K104" s="60" t="s">
        <v>571</v>
      </c>
      <c r="L104" s="60" t="s">
        <v>572</v>
      </c>
      <c r="M104" s="59" t="str">
        <f t="shared" si="2"/>
        <v>020 8465 6226</v>
      </c>
      <c r="N104" s="59" t="str">
        <f t="shared" si="3"/>
        <v>Mr Aaron Wright</v>
      </c>
      <c r="O104" s="59">
        <f>VLOOKUP(A104,'By Name'!$D$3:$N$108,11,FALSE)</f>
        <v>171</v>
      </c>
    </row>
    <row r="105" spans="1:15" x14ac:dyDescent="0.4">
      <c r="A105" s="61">
        <v>144753</v>
      </c>
      <c r="B105" s="67">
        <v>103</v>
      </c>
      <c r="C105" s="60" t="s">
        <v>694</v>
      </c>
      <c r="D105" s="60" t="s">
        <v>695</v>
      </c>
      <c r="E105" s="60" t="s">
        <v>696</v>
      </c>
      <c r="F105" s="60" t="s">
        <v>206</v>
      </c>
      <c r="G105" s="60" t="s">
        <v>131</v>
      </c>
      <c r="H105" s="60" t="s">
        <v>697</v>
      </c>
      <c r="I105" s="60" t="s">
        <v>698</v>
      </c>
      <c r="J105" s="60" t="s">
        <v>134</v>
      </c>
      <c r="K105" s="60" t="s">
        <v>699</v>
      </c>
      <c r="L105" s="60" t="s">
        <v>700</v>
      </c>
      <c r="M105" s="59" t="str">
        <f t="shared" si="2"/>
        <v>020 8352 6020</v>
      </c>
      <c r="N105" s="59" t="str">
        <f t="shared" si="3"/>
        <v>Mr Jan Balon</v>
      </c>
      <c r="O105" s="59">
        <f>VLOOKUP(A105,'By Name'!$D$3:$N$108,11,FALSE)</f>
        <v>16</v>
      </c>
    </row>
    <row r="106" spans="1:15" x14ac:dyDescent="0.4">
      <c r="A106" s="61">
        <v>144900</v>
      </c>
      <c r="B106" s="67">
        <v>104</v>
      </c>
      <c r="C106" s="60" t="s">
        <v>631</v>
      </c>
      <c r="D106" s="60" t="s">
        <v>158</v>
      </c>
      <c r="E106" s="60" t="s">
        <v>206</v>
      </c>
      <c r="F106" s="60" t="s">
        <v>133</v>
      </c>
      <c r="G106" s="60" t="s">
        <v>131</v>
      </c>
      <c r="H106" s="60" t="s">
        <v>159</v>
      </c>
      <c r="I106" s="60" t="s">
        <v>632</v>
      </c>
      <c r="J106" s="60" t="s">
        <v>140</v>
      </c>
      <c r="K106" s="60" t="s">
        <v>160</v>
      </c>
      <c r="L106" s="60" t="s">
        <v>161</v>
      </c>
      <c r="M106" s="59" t="str">
        <f t="shared" si="2"/>
        <v>020 8801 0091</v>
      </c>
      <c r="N106" s="59" t="str">
        <f t="shared" si="3"/>
        <v>Ms Monica Duncan</v>
      </c>
      <c r="O106" s="59">
        <f>VLOOKUP(A106,'By Name'!$D$3:$N$108,11,FALSE)</f>
        <v>7</v>
      </c>
    </row>
    <row r="107" spans="1:15" x14ac:dyDescent="0.4">
      <c r="A107" s="61">
        <v>145917</v>
      </c>
      <c r="B107" s="67">
        <v>105</v>
      </c>
      <c r="C107" s="60" t="s">
        <v>817</v>
      </c>
      <c r="D107" s="60" t="s">
        <v>818</v>
      </c>
      <c r="E107" s="60" t="s">
        <v>185</v>
      </c>
      <c r="F107" s="60" t="s">
        <v>133</v>
      </c>
      <c r="G107" s="60" t="s">
        <v>131</v>
      </c>
      <c r="H107" s="60" t="s">
        <v>186</v>
      </c>
      <c r="I107" s="60" t="s">
        <v>682</v>
      </c>
      <c r="J107" s="60" t="s">
        <v>140</v>
      </c>
      <c r="K107" s="60" t="s">
        <v>819</v>
      </c>
      <c r="L107" s="60" t="s">
        <v>820</v>
      </c>
      <c r="M107" s="59" t="str">
        <f t="shared" si="2"/>
        <v>020 8826 1230</v>
      </c>
      <c r="N107" s="59" t="str">
        <f t="shared" si="3"/>
        <v>Ms Lucia Santi</v>
      </c>
      <c r="O107" s="59">
        <f>VLOOKUP(A107,'By Name'!$D$3:$N$108,11,FALSE)</f>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Application Form</vt:lpstr>
      <vt:lpstr>Pendarren ONLY</vt:lpstr>
      <vt:lpstr>By TGSF Ref</vt:lpstr>
      <vt:lpstr>Advice to Schools</vt:lpstr>
      <vt:lpstr>By Name</vt:lpstr>
      <vt:lpstr>data</vt:lpstr>
      <vt:lpstr>By URN</vt:lpstr>
      <vt:lpstr>'By Name'!all_LBH_URN</vt:lpstr>
      <vt:lpstr>'By TGSF Ref'!all_LBH_URN</vt:lpstr>
      <vt:lpstr>'By URN'!all_LBH_URN</vt:lpstr>
      <vt:lpstr>Convert_Refs</vt:lpstr>
      <vt:lpstr>'By TGSF Ref'!Name2URN</vt:lpstr>
      <vt:lpstr>Name2URN</vt:lpstr>
      <vt:lpstr>'Application Form'!Print_Area</vt:lpstr>
      <vt:lpstr>'Pendarren ONLY'!Print_Area</vt:lpstr>
      <vt:lpstr>Schools</vt:lpstr>
      <vt:lpstr>Schs</vt:lpstr>
      <vt:lpstr>Schs_By_TRef</vt:lpstr>
      <vt:lpstr>URN2Name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Chappell</dc:creator>
  <cp:lastModifiedBy>Helen Froggatt</cp:lastModifiedBy>
  <cp:lastPrinted>2025-01-27T15:21:56Z</cp:lastPrinted>
  <dcterms:created xsi:type="dcterms:W3CDTF">2017-08-21T13:24:51Z</dcterms:created>
  <dcterms:modified xsi:type="dcterms:W3CDTF">2026-04-14T15:26:59Z</dcterms:modified>
</cp:coreProperties>
</file>